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098BA72-5323-4A60-A617-9CDDE61E35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iccionario de datos" sheetId="6" r:id="rId1"/>
    <sheet name="DATOS" sheetId="3" r:id="rId2"/>
  </sheets>
  <calcPr calcId="191029"/>
</workbook>
</file>

<file path=xl/calcChain.xml><?xml version="1.0" encoding="utf-8"?>
<calcChain xmlns="http://schemas.openxmlformats.org/spreadsheetml/2006/main">
  <c r="G562" i="3" l="1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M589" i="3" s="1"/>
  <c r="L562" i="3"/>
  <c r="L563" i="3"/>
  <c r="L564" i="3"/>
  <c r="L565" i="3"/>
  <c r="L566" i="3"/>
  <c r="L567" i="3"/>
  <c r="L568" i="3"/>
  <c r="L569" i="3"/>
  <c r="L570" i="3"/>
  <c r="L571" i="3"/>
  <c r="L572" i="3"/>
  <c r="M572" i="3" s="1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V588" i="3" s="1"/>
  <c r="T589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W562" i="3"/>
  <c r="W563" i="3"/>
  <c r="W564" i="3"/>
  <c r="W565" i="3"/>
  <c r="W566" i="3"/>
  <c r="W567" i="3"/>
  <c r="W568" i="3"/>
  <c r="W569" i="3"/>
  <c r="W570" i="3"/>
  <c r="W571" i="3"/>
  <c r="W572" i="3"/>
  <c r="W573" i="3"/>
  <c r="W574" i="3"/>
  <c r="W575" i="3"/>
  <c r="W576" i="3"/>
  <c r="W577" i="3"/>
  <c r="W578" i="3"/>
  <c r="W579" i="3"/>
  <c r="W580" i="3"/>
  <c r="W581" i="3"/>
  <c r="W582" i="3"/>
  <c r="W583" i="3"/>
  <c r="W584" i="3"/>
  <c r="W585" i="3"/>
  <c r="W586" i="3"/>
  <c r="W587" i="3"/>
  <c r="W588" i="3"/>
  <c r="W589" i="3"/>
  <c r="Y589" i="3" s="1"/>
  <c r="X562" i="3"/>
  <c r="X563" i="3"/>
  <c r="Y563" i="3" s="1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Z562" i="3"/>
  <c r="Z563" i="3"/>
  <c r="Z564" i="3"/>
  <c r="Z565" i="3"/>
  <c r="Z566" i="3"/>
  <c r="Z567" i="3"/>
  <c r="Z568" i="3"/>
  <c r="Z569" i="3"/>
  <c r="Z570" i="3"/>
  <c r="Z571" i="3"/>
  <c r="Z572" i="3"/>
  <c r="Z573" i="3"/>
  <c r="Z574" i="3"/>
  <c r="Z575" i="3"/>
  <c r="Z576" i="3"/>
  <c r="Z577" i="3"/>
  <c r="Z578" i="3"/>
  <c r="Z579" i="3"/>
  <c r="Z580" i="3"/>
  <c r="Z581" i="3"/>
  <c r="Z582" i="3"/>
  <c r="Z583" i="3"/>
  <c r="Z584" i="3"/>
  <c r="Z585" i="3"/>
  <c r="Z586" i="3"/>
  <c r="Z587" i="3"/>
  <c r="Z588" i="3"/>
  <c r="Z589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B579" i="3" s="1"/>
  <c r="AA580" i="3"/>
  <c r="AA581" i="3"/>
  <c r="AA582" i="3"/>
  <c r="AA583" i="3"/>
  <c r="AA584" i="3"/>
  <c r="AA585" i="3"/>
  <c r="AA586" i="3"/>
  <c r="AA587" i="3"/>
  <c r="AA588" i="3"/>
  <c r="AA589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560" i="3"/>
  <c r="W561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Z534" i="3"/>
  <c r="Z535" i="3"/>
  <c r="Z536" i="3"/>
  <c r="Z537" i="3"/>
  <c r="Z538" i="3"/>
  <c r="Z539" i="3"/>
  <c r="Z540" i="3"/>
  <c r="Z541" i="3"/>
  <c r="Z542" i="3"/>
  <c r="Z543" i="3"/>
  <c r="Z544" i="3"/>
  <c r="Z545" i="3"/>
  <c r="Z546" i="3"/>
  <c r="Z547" i="3"/>
  <c r="Z548" i="3"/>
  <c r="Z549" i="3"/>
  <c r="Z550" i="3"/>
  <c r="Z551" i="3"/>
  <c r="Z552" i="3"/>
  <c r="Z553" i="3"/>
  <c r="Z554" i="3"/>
  <c r="Z555" i="3"/>
  <c r="Z556" i="3"/>
  <c r="Z557" i="3"/>
  <c r="Z558" i="3"/>
  <c r="Z559" i="3"/>
  <c r="Z560" i="3"/>
  <c r="Z561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1" i="3"/>
  <c r="W522" i="3"/>
  <c r="W523" i="3"/>
  <c r="W524" i="3"/>
  <c r="W525" i="3"/>
  <c r="W526" i="3"/>
  <c r="W527" i="3"/>
  <c r="W528" i="3"/>
  <c r="W529" i="3"/>
  <c r="W530" i="3"/>
  <c r="W531" i="3"/>
  <c r="W532" i="3"/>
  <c r="W533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Z506" i="3"/>
  <c r="Z507" i="3"/>
  <c r="Z508" i="3"/>
  <c r="Z509" i="3"/>
  <c r="Z510" i="3"/>
  <c r="Z511" i="3"/>
  <c r="Z512" i="3"/>
  <c r="Z513" i="3"/>
  <c r="Z514" i="3"/>
  <c r="Z515" i="3"/>
  <c r="Z516" i="3"/>
  <c r="Z517" i="3"/>
  <c r="Z518" i="3"/>
  <c r="Z519" i="3"/>
  <c r="Z520" i="3"/>
  <c r="Z521" i="3"/>
  <c r="Z522" i="3"/>
  <c r="Z523" i="3"/>
  <c r="Z524" i="3"/>
  <c r="Z525" i="3"/>
  <c r="Z526" i="3"/>
  <c r="Z527" i="3"/>
  <c r="Z528" i="3"/>
  <c r="Z529" i="3"/>
  <c r="Z530" i="3"/>
  <c r="Z531" i="3"/>
  <c r="Z532" i="3"/>
  <c r="Z533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N387" i="3"/>
  <c r="E387" i="3"/>
  <c r="R318" i="3"/>
  <c r="I318" i="3"/>
  <c r="O318" i="3"/>
  <c r="F318" i="3"/>
  <c r="N286" i="3"/>
  <c r="E286" i="3"/>
  <c r="H268" i="3"/>
  <c r="Q353" i="3"/>
  <c r="H353" i="3"/>
  <c r="O353" i="3"/>
  <c r="F353" i="3"/>
  <c r="N353" i="3"/>
  <c r="E353" i="3"/>
  <c r="Q297" i="3"/>
  <c r="H297" i="3"/>
  <c r="O297" i="3"/>
  <c r="F297" i="3"/>
  <c r="Q269" i="3"/>
  <c r="H269" i="3"/>
  <c r="O269" i="3"/>
  <c r="F269" i="3"/>
  <c r="H241" i="3"/>
  <c r="Q241" i="3"/>
  <c r="O241" i="3"/>
  <c r="F241" i="3"/>
  <c r="N230" i="3"/>
  <c r="E230" i="3"/>
  <c r="AB574" i="3" l="1"/>
  <c r="V584" i="3"/>
  <c r="AB575" i="3"/>
  <c r="V589" i="3"/>
  <c r="M583" i="3"/>
  <c r="M571" i="3"/>
  <c r="M579" i="3"/>
  <c r="AB578" i="3"/>
  <c r="Y587" i="3"/>
  <c r="M582" i="3"/>
  <c r="AB589" i="3"/>
  <c r="AC589" i="3" s="1"/>
  <c r="AB544" i="3"/>
  <c r="V548" i="3"/>
  <c r="AB588" i="3"/>
  <c r="Y584" i="3"/>
  <c r="V575" i="3"/>
  <c r="AB581" i="3"/>
  <c r="Y577" i="3"/>
  <c r="Y576" i="3"/>
  <c r="AC576" i="3" s="1"/>
  <c r="M578" i="3"/>
  <c r="Y588" i="3"/>
  <c r="V587" i="3"/>
  <c r="AB587" i="3"/>
  <c r="M587" i="3"/>
  <c r="V586" i="3"/>
  <c r="AB586" i="3"/>
  <c r="Y586" i="3"/>
  <c r="M586" i="3"/>
  <c r="AB585" i="3"/>
  <c r="M585" i="3"/>
  <c r="M584" i="3"/>
  <c r="Y583" i="3"/>
  <c r="Y582" i="3"/>
  <c r="V581" i="3"/>
  <c r="AB580" i="3"/>
  <c r="Y579" i="3"/>
  <c r="Y578" i="3"/>
  <c r="AC578" i="3" s="1"/>
  <c r="V577" i="3"/>
  <c r="M577" i="3"/>
  <c r="AB577" i="3"/>
  <c r="AC577" i="3" s="1"/>
  <c r="V576" i="3"/>
  <c r="AB576" i="3"/>
  <c r="Y575" i="3"/>
  <c r="AC575" i="3" s="1"/>
  <c r="M575" i="3"/>
  <c r="Y574" i="3"/>
  <c r="AC574" i="3" s="1"/>
  <c r="V574" i="3"/>
  <c r="M574" i="3"/>
  <c r="AB573" i="3"/>
  <c r="M573" i="3"/>
  <c r="V572" i="3"/>
  <c r="Y571" i="3"/>
  <c r="M570" i="3"/>
  <c r="Y570" i="3"/>
  <c r="AB569" i="3"/>
  <c r="V569" i="3"/>
  <c r="AB568" i="3"/>
  <c r="AB567" i="3"/>
  <c r="AC567" i="3" s="1"/>
  <c r="M567" i="3"/>
  <c r="Y567" i="3"/>
  <c r="AB566" i="3"/>
  <c r="M566" i="3"/>
  <c r="Y566" i="3"/>
  <c r="V565" i="3"/>
  <c r="AB565" i="3"/>
  <c r="M565" i="3"/>
  <c r="Y565" i="3"/>
  <c r="AB564" i="3"/>
  <c r="V564" i="3"/>
  <c r="Y564" i="3"/>
  <c r="V563" i="3"/>
  <c r="AB563" i="3"/>
  <c r="AC563" i="3" s="1"/>
  <c r="M563" i="3"/>
  <c r="V562" i="3"/>
  <c r="AB562" i="3"/>
  <c r="Y562" i="3"/>
  <c r="AC562" i="3" s="1"/>
  <c r="M562" i="3"/>
  <c r="AB584" i="3"/>
  <c r="AB572" i="3"/>
  <c r="Y580" i="3"/>
  <c r="Y568" i="3"/>
  <c r="M588" i="3"/>
  <c r="M576" i="3"/>
  <c r="M564" i="3"/>
  <c r="AB583" i="3"/>
  <c r="AB571" i="3"/>
  <c r="AC587" i="3"/>
  <c r="AB582" i="3"/>
  <c r="AB570" i="3"/>
  <c r="V545" i="3"/>
  <c r="M561" i="3"/>
  <c r="M549" i="3"/>
  <c r="M537" i="3"/>
  <c r="V585" i="3"/>
  <c r="V573" i="3"/>
  <c r="V579" i="3"/>
  <c r="V567" i="3"/>
  <c r="V583" i="3"/>
  <c r="V571" i="3"/>
  <c r="V578" i="3"/>
  <c r="V566" i="3"/>
  <c r="V582" i="3"/>
  <c r="V570" i="3"/>
  <c r="AB557" i="3"/>
  <c r="Y581" i="3"/>
  <c r="AC581" i="3" s="1"/>
  <c r="Y569" i="3"/>
  <c r="Y585" i="3"/>
  <c r="AC585" i="3" s="1"/>
  <c r="Y573" i="3"/>
  <c r="M581" i="3"/>
  <c r="M569" i="3"/>
  <c r="Y572" i="3"/>
  <c r="V580" i="3"/>
  <c r="V568" i="3"/>
  <c r="M580" i="3"/>
  <c r="M568" i="3"/>
  <c r="AC579" i="3"/>
  <c r="V544" i="3"/>
  <c r="M548" i="3"/>
  <c r="Y559" i="3"/>
  <c r="M559" i="3"/>
  <c r="AB558" i="3"/>
  <c r="AB538" i="3"/>
  <c r="M554" i="3"/>
  <c r="M542" i="3"/>
  <c r="V559" i="3"/>
  <c r="M550" i="3"/>
  <c r="AB535" i="3"/>
  <c r="M556" i="3"/>
  <c r="V535" i="3"/>
  <c r="V537" i="3"/>
  <c r="V541" i="3"/>
  <c r="V533" i="3"/>
  <c r="V540" i="3"/>
  <c r="Y548" i="3"/>
  <c r="Y547" i="3"/>
  <c r="Y558" i="3"/>
  <c r="AC558" i="3" s="1"/>
  <c r="Y546" i="3"/>
  <c r="M552" i="3"/>
  <c r="M540" i="3"/>
  <c r="Y549" i="3"/>
  <c r="M551" i="3"/>
  <c r="M539" i="3"/>
  <c r="AB548" i="3"/>
  <c r="AB536" i="3"/>
  <c r="AB561" i="3"/>
  <c r="V561" i="3"/>
  <c r="Y561" i="3"/>
  <c r="V560" i="3"/>
  <c r="M560" i="3"/>
  <c r="AB560" i="3"/>
  <c r="Y560" i="3"/>
  <c r="AB559" i="3"/>
  <c r="V558" i="3"/>
  <c r="M558" i="3"/>
  <c r="V557" i="3"/>
  <c r="Y557" i="3"/>
  <c r="M557" i="3"/>
  <c r="V556" i="3"/>
  <c r="AB556" i="3"/>
  <c r="Y556" i="3"/>
  <c r="Y555" i="3"/>
  <c r="V555" i="3"/>
  <c r="AB555" i="3"/>
  <c r="M555" i="3"/>
  <c r="V554" i="3"/>
  <c r="AB554" i="3"/>
  <c r="Y554" i="3"/>
  <c r="V553" i="3"/>
  <c r="AB553" i="3"/>
  <c r="Y553" i="3"/>
  <c r="M553" i="3"/>
  <c r="V552" i="3"/>
  <c r="AB552" i="3"/>
  <c r="Y552" i="3"/>
  <c r="V551" i="3"/>
  <c r="AB551" i="3"/>
  <c r="Y551" i="3"/>
  <c r="V550" i="3"/>
  <c r="AB550" i="3"/>
  <c r="Y550" i="3"/>
  <c r="V549" i="3"/>
  <c r="AB549" i="3"/>
  <c r="V547" i="3"/>
  <c r="AB547" i="3"/>
  <c r="AC547" i="3" s="1"/>
  <c r="M547" i="3"/>
  <c r="V546" i="3"/>
  <c r="M546" i="3"/>
  <c r="AB546" i="3"/>
  <c r="Y545" i="3"/>
  <c r="AB545" i="3"/>
  <c r="M545" i="3"/>
  <c r="M544" i="3"/>
  <c r="Y544" i="3"/>
  <c r="AC544" i="3" s="1"/>
  <c r="V543" i="3"/>
  <c r="AB543" i="3"/>
  <c r="M543" i="3"/>
  <c r="Y543" i="3"/>
  <c r="AB542" i="3"/>
  <c r="V542" i="3"/>
  <c r="Y542" i="3"/>
  <c r="AB541" i="3"/>
  <c r="M541" i="3"/>
  <c r="Y541" i="3"/>
  <c r="AB540" i="3"/>
  <c r="Y540" i="3"/>
  <c r="V539" i="3"/>
  <c r="AB539" i="3"/>
  <c r="Y539" i="3"/>
  <c r="V538" i="3"/>
  <c r="M538" i="3"/>
  <c r="Y538" i="3"/>
  <c r="AB537" i="3"/>
  <c r="Y537" i="3"/>
  <c r="V536" i="3"/>
  <c r="Y535" i="3"/>
  <c r="M536" i="3"/>
  <c r="M535" i="3"/>
  <c r="Y536" i="3"/>
  <c r="V534" i="3"/>
  <c r="AB534" i="3"/>
  <c r="M534" i="3"/>
  <c r="Y534" i="3"/>
  <c r="AB527" i="3"/>
  <c r="M532" i="3"/>
  <c r="M520" i="3"/>
  <c r="M508" i="3"/>
  <c r="AB519" i="3"/>
  <c r="M527" i="3"/>
  <c r="M515" i="3"/>
  <c r="V525" i="3"/>
  <c r="V532" i="3"/>
  <c r="V520" i="3"/>
  <c r="V510" i="3"/>
  <c r="Y512" i="3"/>
  <c r="AB509" i="3"/>
  <c r="M517" i="3"/>
  <c r="AB533" i="3"/>
  <c r="AB525" i="3"/>
  <c r="Y533" i="3"/>
  <c r="V530" i="3"/>
  <c r="M533" i="3"/>
  <c r="V506" i="3"/>
  <c r="AB532" i="3"/>
  <c r="M531" i="3"/>
  <c r="M507" i="3"/>
  <c r="V526" i="3"/>
  <c r="M514" i="3"/>
  <c r="M519" i="3"/>
  <c r="Y525" i="3"/>
  <c r="V512" i="3"/>
  <c r="V527" i="3"/>
  <c r="AB524" i="3"/>
  <c r="Y532" i="3"/>
  <c r="Y508" i="3"/>
  <c r="V519" i="3"/>
  <c r="V507" i="3"/>
  <c r="M523" i="3"/>
  <c r="AB510" i="3"/>
  <c r="Y531" i="3"/>
  <c r="V531" i="3"/>
  <c r="AB531" i="3"/>
  <c r="Y529" i="3"/>
  <c r="M529" i="3"/>
  <c r="V528" i="3"/>
  <c r="Y528" i="3"/>
  <c r="Y527" i="3"/>
  <c r="Y526" i="3"/>
  <c r="M526" i="3"/>
  <c r="V524" i="3"/>
  <c r="Y524" i="3"/>
  <c r="V522" i="3"/>
  <c r="AB522" i="3"/>
  <c r="M522" i="3"/>
  <c r="Y522" i="3"/>
  <c r="V521" i="3"/>
  <c r="AB521" i="3"/>
  <c r="M521" i="3"/>
  <c r="AB520" i="3"/>
  <c r="Y520" i="3"/>
  <c r="Y519" i="3"/>
  <c r="V518" i="3"/>
  <c r="Y517" i="3"/>
  <c r="V516" i="3"/>
  <c r="Y516" i="3"/>
  <c r="V515" i="3"/>
  <c r="AB515" i="3"/>
  <c r="Y515" i="3"/>
  <c r="Y514" i="3"/>
  <c r="V514" i="3"/>
  <c r="V513" i="3"/>
  <c r="AB513" i="3"/>
  <c r="Y513" i="3"/>
  <c r="AB512" i="3"/>
  <c r="M511" i="3"/>
  <c r="Y510" i="3"/>
  <c r="Y509" i="3"/>
  <c r="M509" i="3"/>
  <c r="V508" i="3"/>
  <c r="AB508" i="3"/>
  <c r="AB530" i="3"/>
  <c r="AB518" i="3"/>
  <c r="M528" i="3"/>
  <c r="M516" i="3"/>
  <c r="AB529" i="3"/>
  <c r="AB517" i="3"/>
  <c r="V523" i="3"/>
  <c r="V511" i="3"/>
  <c r="AB528" i="3"/>
  <c r="AB516" i="3"/>
  <c r="Y507" i="3"/>
  <c r="Y523" i="3"/>
  <c r="Y511" i="3"/>
  <c r="V509" i="3"/>
  <c r="M525" i="3"/>
  <c r="M513" i="3"/>
  <c r="AB526" i="3"/>
  <c r="AB514" i="3"/>
  <c r="Y521" i="3"/>
  <c r="M524" i="3"/>
  <c r="M512" i="3"/>
  <c r="M530" i="3"/>
  <c r="M518" i="3"/>
  <c r="M510" i="3"/>
  <c r="AB507" i="3"/>
  <c r="AB523" i="3"/>
  <c r="AB511" i="3"/>
  <c r="Y530" i="3"/>
  <c r="Y518" i="3"/>
  <c r="V529" i="3"/>
  <c r="V517" i="3"/>
  <c r="AB506" i="3"/>
  <c r="Y506" i="3"/>
  <c r="M506" i="3"/>
  <c r="Q279" i="3"/>
  <c r="N279" i="3"/>
  <c r="Q474" i="3"/>
  <c r="E443" i="3"/>
  <c r="Q446" i="3"/>
  <c r="N446" i="3"/>
  <c r="E471" i="3"/>
  <c r="Q469" i="3"/>
  <c r="E337" i="3"/>
  <c r="Q250" i="3"/>
  <c r="N250" i="3"/>
  <c r="Q448" i="3"/>
  <c r="N448" i="3"/>
  <c r="Q323" i="3"/>
  <c r="Q325" i="3"/>
  <c r="Q335" i="3"/>
  <c r="N335" i="3"/>
  <c r="Q317" i="3"/>
  <c r="N317" i="3"/>
  <c r="Q315" i="3"/>
  <c r="N315" i="3"/>
  <c r="N314" i="3"/>
  <c r="Q286" i="3"/>
  <c r="Q289" i="3"/>
  <c r="N289" i="3"/>
  <c r="Q271" i="3"/>
  <c r="N271" i="3"/>
  <c r="N269" i="3"/>
  <c r="Q261" i="3"/>
  <c r="Q264" i="3"/>
  <c r="R264" i="3"/>
  <c r="N264" i="3"/>
  <c r="Q251" i="3"/>
  <c r="N251" i="3"/>
  <c r="N241" i="3"/>
  <c r="H249" i="3"/>
  <c r="E249" i="3"/>
  <c r="I443" i="3"/>
  <c r="I303" i="3"/>
  <c r="I275" i="3"/>
  <c r="F303" i="3"/>
  <c r="F275" i="3"/>
  <c r="Q358" i="3"/>
  <c r="R330" i="3"/>
  <c r="Q411" i="3"/>
  <c r="N411" i="3"/>
  <c r="H381" i="3"/>
  <c r="F381" i="3"/>
  <c r="Q296" i="3"/>
  <c r="N296" i="3"/>
  <c r="N268" i="3"/>
  <c r="N240" i="3"/>
  <c r="Q235" i="3"/>
  <c r="Q319" i="3"/>
  <c r="Q407" i="3"/>
  <c r="N407" i="3"/>
  <c r="H316" i="3"/>
  <c r="E316" i="3"/>
  <c r="Q454" i="3"/>
  <c r="N454" i="3"/>
  <c r="E454" i="3"/>
  <c r="Q230" i="3"/>
  <c r="I427" i="3"/>
  <c r="E427" i="3"/>
  <c r="AC573" i="3" l="1"/>
  <c r="AC564" i="3"/>
  <c r="AC557" i="3"/>
  <c r="AC583" i="3"/>
  <c r="AC565" i="3"/>
  <c r="AC584" i="3"/>
  <c r="AC566" i="3"/>
  <c r="AC533" i="3"/>
  <c r="AC588" i="3"/>
  <c r="AC586" i="3"/>
  <c r="AC582" i="3"/>
  <c r="AC580" i="3"/>
  <c r="AC572" i="3"/>
  <c r="AC571" i="3"/>
  <c r="AC570" i="3"/>
  <c r="AC569" i="3"/>
  <c r="AC568" i="3"/>
  <c r="AC540" i="3"/>
  <c r="AC559" i="3"/>
  <c r="AC538" i="3"/>
  <c r="AC519" i="3"/>
  <c r="AC548" i="3"/>
  <c r="AC545" i="3"/>
  <c r="AC555" i="3"/>
  <c r="AC507" i="3"/>
  <c r="AC561" i="3"/>
  <c r="AC535" i="3"/>
  <c r="AC542" i="3"/>
  <c r="AC510" i="3"/>
  <c r="AC526" i="3"/>
  <c r="AC517" i="3"/>
  <c r="AC546" i="3"/>
  <c r="AC513" i="3"/>
  <c r="AC543" i="3"/>
  <c r="AC560" i="3"/>
  <c r="AC549" i="3"/>
  <c r="AC536" i="3"/>
  <c r="AC528" i="3"/>
  <c r="AC541" i="3"/>
  <c r="AC550" i="3"/>
  <c r="AC556" i="3"/>
  <c r="AC554" i="3"/>
  <c r="AC553" i="3"/>
  <c r="AC552" i="3"/>
  <c r="AC551" i="3"/>
  <c r="AC539" i="3"/>
  <c r="AC537" i="3"/>
  <c r="AC534" i="3"/>
  <c r="AC509" i="3"/>
  <c r="AC527" i="3"/>
  <c r="AC515" i="3"/>
  <c r="AC522" i="3"/>
  <c r="AC525" i="3"/>
  <c r="AC512" i="3"/>
  <c r="AC532" i="3"/>
  <c r="AC508" i="3"/>
  <c r="AC531" i="3"/>
  <c r="AC521" i="3"/>
  <c r="AC514" i="3"/>
  <c r="AC524" i="3"/>
  <c r="AC511" i="3"/>
  <c r="AC520" i="3"/>
  <c r="AC506" i="3"/>
  <c r="AC516" i="3"/>
  <c r="AC529" i="3"/>
  <c r="AC523" i="3"/>
  <c r="AC518" i="3"/>
  <c r="AC530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2" i="3"/>
  <c r="Z3" i="3"/>
  <c r="Z4" i="3"/>
  <c r="AB4" i="3" s="1"/>
  <c r="Z5" i="3"/>
  <c r="Z6" i="3"/>
  <c r="AB6" i="3" s="1"/>
  <c r="Z7" i="3"/>
  <c r="Z8" i="3"/>
  <c r="Z9" i="3"/>
  <c r="AB9" i="3" s="1"/>
  <c r="Z10" i="3"/>
  <c r="Z11" i="3"/>
  <c r="Z12" i="3"/>
  <c r="Z13" i="3"/>
  <c r="Z14" i="3"/>
  <c r="Z15" i="3"/>
  <c r="Z16" i="3"/>
  <c r="AB16" i="3" s="1"/>
  <c r="Z17" i="3"/>
  <c r="AB17" i="3" s="1"/>
  <c r="Z18" i="3"/>
  <c r="AB18" i="3" s="1"/>
  <c r="Z19" i="3"/>
  <c r="Z20" i="3"/>
  <c r="Z21" i="3"/>
  <c r="Z22" i="3"/>
  <c r="Z23" i="3"/>
  <c r="Z24" i="3"/>
  <c r="Z25" i="3"/>
  <c r="Z26" i="3"/>
  <c r="Z27" i="3"/>
  <c r="Z28" i="3"/>
  <c r="AB28" i="3" s="1"/>
  <c r="Z29" i="3"/>
  <c r="AB29" i="3" s="1"/>
  <c r="Z30" i="3"/>
  <c r="AB30" i="3" s="1"/>
  <c r="Z31" i="3"/>
  <c r="Z32" i="3"/>
  <c r="Z33" i="3"/>
  <c r="Z34" i="3"/>
  <c r="Z35" i="3"/>
  <c r="Z36" i="3"/>
  <c r="Z37" i="3"/>
  <c r="Z38" i="3"/>
  <c r="Z39" i="3"/>
  <c r="AB39" i="3" s="1"/>
  <c r="Z40" i="3"/>
  <c r="AB40" i="3" s="1"/>
  <c r="Z41" i="3"/>
  <c r="AB41" i="3" s="1"/>
  <c r="Z42" i="3"/>
  <c r="AB42" i="3" s="1"/>
  <c r="Z43" i="3"/>
  <c r="Z44" i="3"/>
  <c r="AB44" i="3" s="1"/>
  <c r="Z45" i="3"/>
  <c r="Z46" i="3"/>
  <c r="Z47" i="3"/>
  <c r="Z48" i="3"/>
  <c r="Z49" i="3"/>
  <c r="Z50" i="3"/>
  <c r="Z51" i="3"/>
  <c r="AB51" i="3" s="1"/>
  <c r="Z52" i="3"/>
  <c r="AB52" i="3" s="1"/>
  <c r="Z53" i="3"/>
  <c r="AB53" i="3" s="1"/>
  <c r="Z54" i="3"/>
  <c r="AB54" i="3" s="1"/>
  <c r="Z55" i="3"/>
  <c r="AB55" i="3" s="1"/>
  <c r="Z56" i="3"/>
  <c r="AB56" i="3" s="1"/>
  <c r="Z57" i="3"/>
  <c r="Z58" i="3"/>
  <c r="Z59" i="3"/>
  <c r="Z60" i="3"/>
  <c r="AB60" i="3" s="1"/>
  <c r="Z61" i="3"/>
  <c r="Z62" i="3"/>
  <c r="Z63" i="3"/>
  <c r="Z64" i="3"/>
  <c r="AB64" i="3" s="1"/>
  <c r="Z65" i="3"/>
  <c r="AB65" i="3" s="1"/>
  <c r="Z66" i="3"/>
  <c r="Z67" i="3"/>
  <c r="AB67" i="3" s="1"/>
  <c r="Z68" i="3"/>
  <c r="AB68" i="3" s="1"/>
  <c r="Z69" i="3"/>
  <c r="AB69" i="3" s="1"/>
  <c r="Z70" i="3"/>
  <c r="AB70" i="3" s="1"/>
  <c r="Z71" i="3"/>
  <c r="Z72" i="3"/>
  <c r="Z73" i="3"/>
  <c r="Z74" i="3"/>
  <c r="Z75" i="3"/>
  <c r="Z76" i="3"/>
  <c r="AB76" i="3" s="1"/>
  <c r="Z77" i="3"/>
  <c r="Z78" i="3"/>
  <c r="Z79" i="3"/>
  <c r="AB79" i="3" s="1"/>
  <c r="Z80" i="3"/>
  <c r="AB80" i="3" s="1"/>
  <c r="Z81" i="3"/>
  <c r="AB81" i="3" s="1"/>
  <c r="Z82" i="3"/>
  <c r="AB82" i="3" s="1"/>
  <c r="Z83" i="3"/>
  <c r="Z84" i="3"/>
  <c r="Z85" i="3"/>
  <c r="Z86" i="3"/>
  <c r="Z87" i="3"/>
  <c r="Z88" i="3"/>
  <c r="AB88" i="3" s="1"/>
  <c r="Z89" i="3"/>
  <c r="AB89" i="3" s="1"/>
  <c r="Z90" i="3"/>
  <c r="Z91" i="3"/>
  <c r="AB91" i="3" s="1"/>
  <c r="Z92" i="3"/>
  <c r="AB92" i="3" s="1"/>
  <c r="Z93" i="3"/>
  <c r="AB93" i="3" s="1"/>
  <c r="Z94" i="3"/>
  <c r="AB94" i="3" s="1"/>
  <c r="Z95" i="3"/>
  <c r="Z96" i="3"/>
  <c r="Z97" i="3"/>
  <c r="Z98" i="3"/>
  <c r="Z99" i="3"/>
  <c r="AB99" i="3" s="1"/>
  <c r="Z100" i="3"/>
  <c r="AB100" i="3" s="1"/>
  <c r="Z101" i="3"/>
  <c r="Z102" i="3"/>
  <c r="Z103" i="3"/>
  <c r="AB103" i="3" s="1"/>
  <c r="Z104" i="3"/>
  <c r="AB104" i="3" s="1"/>
  <c r="Z105" i="3"/>
  <c r="AB105" i="3" s="1"/>
  <c r="Z106" i="3"/>
  <c r="AB106" i="3" s="1"/>
  <c r="Z107" i="3"/>
  <c r="Z108" i="3"/>
  <c r="Z109" i="3"/>
  <c r="Z110" i="3"/>
  <c r="Z111" i="3"/>
  <c r="AB111" i="3" s="1"/>
  <c r="Z112" i="3"/>
  <c r="AB112" i="3" s="1"/>
  <c r="Z113" i="3"/>
  <c r="AB113" i="3" s="1"/>
  <c r="Z114" i="3"/>
  <c r="Z115" i="3"/>
  <c r="AB115" i="3" s="1"/>
  <c r="Z116" i="3"/>
  <c r="AB116" i="3" s="1"/>
  <c r="Z117" i="3"/>
  <c r="AB117" i="3" s="1"/>
  <c r="Z118" i="3"/>
  <c r="AB118" i="3" s="1"/>
  <c r="Z119" i="3"/>
  <c r="Z120" i="3"/>
  <c r="Z121" i="3"/>
  <c r="Z122" i="3"/>
  <c r="Z123" i="3"/>
  <c r="Z124" i="3"/>
  <c r="Z125" i="3"/>
  <c r="AB125" i="3" s="1"/>
  <c r="Z126" i="3"/>
  <c r="AB126" i="3" s="1"/>
  <c r="Z127" i="3"/>
  <c r="AB127" i="3" s="1"/>
  <c r="Z128" i="3"/>
  <c r="AB128" i="3" s="1"/>
  <c r="Z129" i="3"/>
  <c r="Z130" i="3"/>
  <c r="AB130" i="3" s="1"/>
  <c r="Z131" i="3"/>
  <c r="Z132" i="3"/>
  <c r="Z133" i="3"/>
  <c r="AB133" i="3" s="1"/>
  <c r="Z134" i="3"/>
  <c r="Z135" i="3"/>
  <c r="AB135" i="3" s="1"/>
  <c r="Z136" i="3"/>
  <c r="AB136" i="3" s="1"/>
  <c r="Z137" i="3"/>
  <c r="AB137" i="3" s="1"/>
  <c r="Z138" i="3"/>
  <c r="AB138" i="3" s="1"/>
  <c r="Z139" i="3"/>
  <c r="AB139" i="3" s="1"/>
  <c r="Z140" i="3"/>
  <c r="AB140" i="3" s="1"/>
  <c r="Z141" i="3"/>
  <c r="AB141" i="3" s="1"/>
  <c r="Z142" i="3"/>
  <c r="AB142" i="3" s="1"/>
  <c r="Z143" i="3"/>
  <c r="AB143" i="3" s="1"/>
  <c r="Z144" i="3"/>
  <c r="AB144" i="3" s="1"/>
  <c r="Z145" i="3"/>
  <c r="AB145" i="3" s="1"/>
  <c r="Z146" i="3"/>
  <c r="Z147" i="3"/>
  <c r="AB147" i="3" s="1"/>
  <c r="Z148" i="3"/>
  <c r="AB148" i="3" s="1"/>
  <c r="Z149" i="3"/>
  <c r="AB149" i="3" s="1"/>
  <c r="Z150" i="3"/>
  <c r="AB150" i="3" s="1"/>
  <c r="Z151" i="3"/>
  <c r="AB151" i="3" s="1"/>
  <c r="Z152" i="3"/>
  <c r="AB152" i="3" s="1"/>
  <c r="Z153" i="3"/>
  <c r="AB153" i="3" s="1"/>
  <c r="Z154" i="3"/>
  <c r="AB154" i="3" s="1"/>
  <c r="Z155" i="3"/>
  <c r="AB155" i="3" s="1"/>
  <c r="Z156" i="3"/>
  <c r="Z157" i="3"/>
  <c r="AB157" i="3" s="1"/>
  <c r="Z158" i="3"/>
  <c r="Z159" i="3"/>
  <c r="AB159" i="3" s="1"/>
  <c r="Z160" i="3"/>
  <c r="AB160" i="3" s="1"/>
  <c r="Z161" i="3"/>
  <c r="AB161" i="3" s="1"/>
  <c r="Z162" i="3"/>
  <c r="AB162" i="3" s="1"/>
  <c r="Z163" i="3"/>
  <c r="AB163" i="3" s="1"/>
  <c r="Z164" i="3"/>
  <c r="AB164" i="3" s="1"/>
  <c r="Z165" i="3"/>
  <c r="AB165" i="3" s="1"/>
  <c r="Z166" i="3"/>
  <c r="AB166" i="3" s="1"/>
  <c r="Z167" i="3"/>
  <c r="Z168" i="3"/>
  <c r="AB168" i="3" s="1"/>
  <c r="Z169" i="3"/>
  <c r="AB169" i="3" s="1"/>
  <c r="Z170" i="3"/>
  <c r="Z171" i="3"/>
  <c r="AB171" i="3" s="1"/>
  <c r="Z172" i="3"/>
  <c r="AB172" i="3" s="1"/>
  <c r="Z173" i="3"/>
  <c r="AB173" i="3" s="1"/>
  <c r="Z174" i="3"/>
  <c r="AB174" i="3" s="1"/>
  <c r="Z175" i="3"/>
  <c r="AB175" i="3" s="1"/>
  <c r="Z176" i="3"/>
  <c r="AB176" i="3" s="1"/>
  <c r="Z177" i="3"/>
  <c r="AB177" i="3" s="1"/>
  <c r="Z178" i="3"/>
  <c r="AB178" i="3" s="1"/>
  <c r="Z179" i="3"/>
  <c r="AB179" i="3" s="1"/>
  <c r="Z180" i="3"/>
  <c r="AB180" i="3" s="1"/>
  <c r="Z181" i="3"/>
  <c r="AB181" i="3" s="1"/>
  <c r="Z182" i="3"/>
  <c r="Z183" i="3"/>
  <c r="AB183" i="3" s="1"/>
  <c r="Z184" i="3"/>
  <c r="AB184" i="3" s="1"/>
  <c r="Z185" i="3"/>
  <c r="AB185" i="3" s="1"/>
  <c r="Z186" i="3"/>
  <c r="AB186" i="3" s="1"/>
  <c r="Z187" i="3"/>
  <c r="AB187" i="3" s="1"/>
  <c r="Z188" i="3"/>
  <c r="AB188" i="3" s="1"/>
  <c r="Z189" i="3"/>
  <c r="AB189" i="3" s="1"/>
  <c r="Z190" i="3"/>
  <c r="AB190" i="3" s="1"/>
  <c r="Z191" i="3"/>
  <c r="Z192" i="3"/>
  <c r="AB192" i="3" s="1"/>
  <c r="Z193" i="3"/>
  <c r="AB193" i="3" s="1"/>
  <c r="Z194" i="3"/>
  <c r="Z195" i="3"/>
  <c r="AB195" i="3" s="1"/>
  <c r="Z196" i="3"/>
  <c r="AB196" i="3" s="1"/>
  <c r="Z197" i="3"/>
  <c r="AB197" i="3" s="1"/>
  <c r="Z198" i="3"/>
  <c r="AB198" i="3" s="1"/>
  <c r="Z199" i="3"/>
  <c r="AB199" i="3" s="1"/>
  <c r="Z200" i="3"/>
  <c r="AB200" i="3" s="1"/>
  <c r="Z201" i="3"/>
  <c r="AB201" i="3" s="1"/>
  <c r="Z202" i="3"/>
  <c r="AB202" i="3" s="1"/>
  <c r="Z203" i="3"/>
  <c r="AB203" i="3" s="1"/>
  <c r="Z204" i="3"/>
  <c r="AB204" i="3" s="1"/>
  <c r="Z205" i="3"/>
  <c r="AB205" i="3" s="1"/>
  <c r="Z206" i="3"/>
  <c r="Z207" i="3"/>
  <c r="AB207" i="3" s="1"/>
  <c r="Z208" i="3"/>
  <c r="AB208" i="3" s="1"/>
  <c r="Z209" i="3"/>
  <c r="AB209" i="3" s="1"/>
  <c r="Z210" i="3"/>
  <c r="AB210" i="3" s="1"/>
  <c r="Z211" i="3"/>
  <c r="AB211" i="3" s="1"/>
  <c r="Z212" i="3"/>
  <c r="AB212" i="3" s="1"/>
  <c r="Z213" i="3"/>
  <c r="AB213" i="3" s="1"/>
  <c r="Z214" i="3"/>
  <c r="AB214" i="3" s="1"/>
  <c r="Z215" i="3"/>
  <c r="AB215" i="3" s="1"/>
  <c r="Z216" i="3"/>
  <c r="AB216" i="3" s="1"/>
  <c r="Z217" i="3"/>
  <c r="AB217" i="3" s="1"/>
  <c r="Z218" i="3"/>
  <c r="Z219" i="3"/>
  <c r="AB219" i="3" s="1"/>
  <c r="Z220" i="3"/>
  <c r="AB220" i="3" s="1"/>
  <c r="Z221" i="3"/>
  <c r="AB221" i="3" s="1"/>
  <c r="Z222" i="3"/>
  <c r="AB222" i="3" s="1"/>
  <c r="Z223" i="3"/>
  <c r="AB223" i="3" s="1"/>
  <c r="Z224" i="3"/>
  <c r="AB224" i="3" s="1"/>
  <c r="Z225" i="3"/>
  <c r="AB225" i="3" s="1"/>
  <c r="Z226" i="3"/>
  <c r="AB226" i="3" s="1"/>
  <c r="Z227" i="3"/>
  <c r="AB227" i="3" s="1"/>
  <c r="Z228" i="3"/>
  <c r="AB228" i="3" s="1"/>
  <c r="Z229" i="3"/>
  <c r="AB229" i="3" s="1"/>
  <c r="Z230" i="3"/>
  <c r="AB230" i="3" s="1"/>
  <c r="Z231" i="3"/>
  <c r="AB231" i="3" s="1"/>
  <c r="Z232" i="3"/>
  <c r="AB232" i="3" s="1"/>
  <c r="Z233" i="3"/>
  <c r="AB233" i="3" s="1"/>
  <c r="Z234" i="3"/>
  <c r="AB234" i="3" s="1"/>
  <c r="Z235" i="3"/>
  <c r="AB235" i="3" s="1"/>
  <c r="Z236" i="3"/>
  <c r="AB236" i="3" s="1"/>
  <c r="Z237" i="3"/>
  <c r="AB237" i="3" s="1"/>
  <c r="Z238" i="3"/>
  <c r="AB238" i="3" s="1"/>
  <c r="Z239" i="3"/>
  <c r="AB239" i="3" s="1"/>
  <c r="Z240" i="3"/>
  <c r="AB240" i="3" s="1"/>
  <c r="Z241" i="3"/>
  <c r="AB241" i="3" s="1"/>
  <c r="Z242" i="3"/>
  <c r="Z243" i="3"/>
  <c r="AB243" i="3" s="1"/>
  <c r="Z244" i="3"/>
  <c r="AB244" i="3" s="1"/>
  <c r="Z245" i="3"/>
  <c r="AB245" i="3" s="1"/>
  <c r="Z246" i="3"/>
  <c r="AB246" i="3" s="1"/>
  <c r="Z247" i="3"/>
  <c r="AB247" i="3" s="1"/>
  <c r="Z248" i="3"/>
  <c r="Z249" i="3"/>
  <c r="AB249" i="3" s="1"/>
  <c r="Z250" i="3"/>
  <c r="AB250" i="3" s="1"/>
  <c r="Z251" i="3"/>
  <c r="AB251" i="3" s="1"/>
  <c r="Z252" i="3"/>
  <c r="AB252" i="3" s="1"/>
  <c r="Z253" i="3"/>
  <c r="AB253" i="3" s="1"/>
  <c r="Z254" i="3"/>
  <c r="AB254" i="3" s="1"/>
  <c r="Z255" i="3"/>
  <c r="AB255" i="3" s="1"/>
  <c r="Z256" i="3"/>
  <c r="AB256" i="3" s="1"/>
  <c r="Z257" i="3"/>
  <c r="AB257" i="3" s="1"/>
  <c r="Z258" i="3"/>
  <c r="AB258" i="3" s="1"/>
  <c r="Z259" i="3"/>
  <c r="AB259" i="3" s="1"/>
  <c r="Z260" i="3"/>
  <c r="AB260" i="3" s="1"/>
  <c r="Z261" i="3"/>
  <c r="AB261" i="3" s="1"/>
  <c r="Z262" i="3"/>
  <c r="AB262" i="3" s="1"/>
  <c r="Z263" i="3"/>
  <c r="AB263" i="3" s="1"/>
  <c r="Z264" i="3"/>
  <c r="AB264" i="3" s="1"/>
  <c r="Z265" i="3"/>
  <c r="Z266" i="3"/>
  <c r="AB266" i="3" s="1"/>
  <c r="Z267" i="3"/>
  <c r="AB267" i="3" s="1"/>
  <c r="Z268" i="3"/>
  <c r="AB268" i="3" s="1"/>
  <c r="Z269" i="3"/>
  <c r="AB269" i="3" s="1"/>
  <c r="Z270" i="3"/>
  <c r="AB270" i="3" s="1"/>
  <c r="Z271" i="3"/>
  <c r="AB271" i="3" s="1"/>
  <c r="Z272" i="3"/>
  <c r="AB272" i="3" s="1"/>
  <c r="Z273" i="3"/>
  <c r="AB273" i="3" s="1"/>
  <c r="Z274" i="3"/>
  <c r="AB274" i="3" s="1"/>
  <c r="Z275" i="3"/>
  <c r="AB275" i="3" s="1"/>
  <c r="Z276" i="3"/>
  <c r="AB276" i="3" s="1"/>
  <c r="Z277" i="3"/>
  <c r="AB277" i="3" s="1"/>
  <c r="Z278" i="3"/>
  <c r="Z279" i="3"/>
  <c r="AB279" i="3" s="1"/>
  <c r="Z280" i="3"/>
  <c r="AB280" i="3" s="1"/>
  <c r="Z281" i="3"/>
  <c r="AB281" i="3" s="1"/>
  <c r="Z282" i="3"/>
  <c r="AB282" i="3" s="1"/>
  <c r="Z283" i="3"/>
  <c r="AB283" i="3" s="1"/>
  <c r="Z284" i="3"/>
  <c r="AB284" i="3" s="1"/>
  <c r="Z285" i="3"/>
  <c r="AB285" i="3" s="1"/>
  <c r="Z286" i="3"/>
  <c r="AB286" i="3" s="1"/>
  <c r="Z287" i="3"/>
  <c r="AB287" i="3" s="1"/>
  <c r="Z288" i="3"/>
  <c r="AB288" i="3" s="1"/>
  <c r="Z289" i="3"/>
  <c r="Z290" i="3"/>
  <c r="AB290" i="3" s="1"/>
  <c r="Z291" i="3"/>
  <c r="AB291" i="3" s="1"/>
  <c r="Z292" i="3"/>
  <c r="AB292" i="3" s="1"/>
  <c r="Z293" i="3"/>
  <c r="AB293" i="3" s="1"/>
  <c r="Z294" i="3"/>
  <c r="AB294" i="3" s="1"/>
  <c r="Z295" i="3"/>
  <c r="AB295" i="3" s="1"/>
  <c r="Z296" i="3"/>
  <c r="AB296" i="3" s="1"/>
  <c r="Z297" i="3"/>
  <c r="AB297" i="3" s="1"/>
  <c r="Z298" i="3"/>
  <c r="AB298" i="3" s="1"/>
  <c r="Z299" i="3"/>
  <c r="AB299" i="3" s="1"/>
  <c r="Z300" i="3"/>
  <c r="AB300" i="3" s="1"/>
  <c r="Z301" i="3"/>
  <c r="Z302" i="3"/>
  <c r="Z303" i="3"/>
  <c r="AB303" i="3" s="1"/>
  <c r="Z304" i="3"/>
  <c r="AB304" i="3" s="1"/>
  <c r="Z305" i="3"/>
  <c r="AB305" i="3" s="1"/>
  <c r="Z306" i="3"/>
  <c r="AB306" i="3" s="1"/>
  <c r="Z307" i="3"/>
  <c r="AB307" i="3" s="1"/>
  <c r="Z308" i="3"/>
  <c r="AB308" i="3" s="1"/>
  <c r="Z309" i="3"/>
  <c r="AB309" i="3" s="1"/>
  <c r="Z310" i="3"/>
  <c r="AB310" i="3" s="1"/>
  <c r="Z311" i="3"/>
  <c r="AB311" i="3" s="1"/>
  <c r="Z312" i="3"/>
  <c r="AB312" i="3" s="1"/>
  <c r="Z313" i="3"/>
  <c r="AB313" i="3" s="1"/>
  <c r="Z314" i="3"/>
  <c r="AB314" i="3" s="1"/>
  <c r="Z315" i="3"/>
  <c r="AB315" i="3" s="1"/>
  <c r="Z316" i="3"/>
  <c r="AB316" i="3" s="1"/>
  <c r="Z317" i="3"/>
  <c r="AB317" i="3" s="1"/>
  <c r="Z318" i="3"/>
  <c r="AB318" i="3" s="1"/>
  <c r="Z319" i="3"/>
  <c r="AB319" i="3" s="1"/>
  <c r="Z320" i="3"/>
  <c r="AB320" i="3" s="1"/>
  <c r="Z321" i="3"/>
  <c r="AB321" i="3" s="1"/>
  <c r="Z322" i="3"/>
  <c r="AB322" i="3" s="1"/>
  <c r="Z323" i="3"/>
  <c r="AB323" i="3" s="1"/>
  <c r="Z324" i="3"/>
  <c r="AB324" i="3" s="1"/>
  <c r="Z325" i="3"/>
  <c r="Z326" i="3"/>
  <c r="AB326" i="3" s="1"/>
  <c r="Z327" i="3"/>
  <c r="AB327" i="3" s="1"/>
  <c r="Z328" i="3"/>
  <c r="AB328" i="3" s="1"/>
  <c r="Z329" i="3"/>
  <c r="AB329" i="3" s="1"/>
  <c r="Z330" i="3"/>
  <c r="AB330" i="3" s="1"/>
  <c r="Z331" i="3"/>
  <c r="AB331" i="3" s="1"/>
  <c r="Z332" i="3"/>
  <c r="AB332" i="3" s="1"/>
  <c r="Z333" i="3"/>
  <c r="AB333" i="3" s="1"/>
  <c r="Z334" i="3"/>
  <c r="AB334" i="3" s="1"/>
  <c r="Z335" i="3"/>
  <c r="AB335" i="3" s="1"/>
  <c r="Z336" i="3"/>
  <c r="AB336" i="3" s="1"/>
  <c r="Z337" i="3"/>
  <c r="AB337" i="3" s="1"/>
  <c r="Z338" i="3"/>
  <c r="Z339" i="3"/>
  <c r="AB339" i="3" s="1"/>
  <c r="Z340" i="3"/>
  <c r="AB340" i="3" s="1"/>
  <c r="Z341" i="3"/>
  <c r="AB341" i="3" s="1"/>
  <c r="Z342" i="3"/>
  <c r="AB342" i="3" s="1"/>
  <c r="Z343" i="3"/>
  <c r="AB343" i="3" s="1"/>
  <c r="Z344" i="3"/>
  <c r="AB344" i="3" s="1"/>
  <c r="Z345" i="3"/>
  <c r="AB345" i="3" s="1"/>
  <c r="Z346" i="3"/>
  <c r="AB346" i="3" s="1"/>
  <c r="Z347" i="3"/>
  <c r="AB347" i="3" s="1"/>
  <c r="Z348" i="3"/>
  <c r="AB348" i="3" s="1"/>
  <c r="Z349" i="3"/>
  <c r="AB349" i="3" s="1"/>
  <c r="Z350" i="3"/>
  <c r="Z351" i="3"/>
  <c r="AB351" i="3" s="1"/>
  <c r="Z352" i="3"/>
  <c r="AB352" i="3" s="1"/>
  <c r="Z353" i="3"/>
  <c r="AB353" i="3" s="1"/>
  <c r="Z354" i="3"/>
  <c r="AB354" i="3" s="1"/>
  <c r="Z355" i="3"/>
  <c r="AB355" i="3" s="1"/>
  <c r="Z356" i="3"/>
  <c r="AB356" i="3" s="1"/>
  <c r="Z357" i="3"/>
  <c r="AB357" i="3" s="1"/>
  <c r="Z358" i="3"/>
  <c r="AB358" i="3" s="1"/>
  <c r="Z359" i="3"/>
  <c r="Z360" i="3"/>
  <c r="AB360" i="3" s="1"/>
  <c r="Z361" i="3"/>
  <c r="AB361" i="3" s="1"/>
  <c r="Z362" i="3"/>
  <c r="Z363" i="3"/>
  <c r="AB363" i="3" s="1"/>
  <c r="Z364" i="3"/>
  <c r="AB364" i="3" s="1"/>
  <c r="Z365" i="3"/>
  <c r="AB365" i="3" s="1"/>
  <c r="Z366" i="3"/>
  <c r="AB366" i="3" s="1"/>
  <c r="Z367" i="3"/>
  <c r="AB367" i="3" s="1"/>
  <c r="Z368" i="3"/>
  <c r="AB368" i="3" s="1"/>
  <c r="Z369" i="3"/>
  <c r="AB369" i="3" s="1"/>
  <c r="Z370" i="3"/>
  <c r="AB370" i="3" s="1"/>
  <c r="Z371" i="3"/>
  <c r="AB371" i="3" s="1"/>
  <c r="Z372" i="3"/>
  <c r="AB372" i="3" s="1"/>
  <c r="Z373" i="3"/>
  <c r="AB373" i="3" s="1"/>
  <c r="Z374" i="3"/>
  <c r="AB374" i="3" s="1"/>
  <c r="Z375" i="3"/>
  <c r="AB375" i="3" s="1"/>
  <c r="Z376" i="3"/>
  <c r="AB376" i="3" s="1"/>
  <c r="Z377" i="3"/>
  <c r="AB377" i="3" s="1"/>
  <c r="Z378" i="3"/>
  <c r="AB378" i="3" s="1"/>
  <c r="Z379" i="3"/>
  <c r="AB379" i="3" s="1"/>
  <c r="Z380" i="3"/>
  <c r="AB380" i="3" s="1"/>
  <c r="Z381" i="3"/>
  <c r="AB381" i="3" s="1"/>
  <c r="Z382" i="3"/>
  <c r="AB382" i="3" s="1"/>
  <c r="Z383" i="3"/>
  <c r="AB383" i="3" s="1"/>
  <c r="Z384" i="3"/>
  <c r="AB384" i="3" s="1"/>
  <c r="Z385" i="3"/>
  <c r="AB385" i="3" s="1"/>
  <c r="Z386" i="3"/>
  <c r="AB386" i="3" s="1"/>
  <c r="Z387" i="3"/>
  <c r="AB387" i="3" s="1"/>
  <c r="Z388" i="3"/>
  <c r="AB388" i="3" s="1"/>
  <c r="Z389" i="3"/>
  <c r="AB389" i="3" s="1"/>
  <c r="Z390" i="3"/>
  <c r="AB390" i="3" s="1"/>
  <c r="Z391" i="3"/>
  <c r="AB391" i="3" s="1"/>
  <c r="Z392" i="3"/>
  <c r="AB392" i="3" s="1"/>
  <c r="Z393" i="3"/>
  <c r="AB393" i="3" s="1"/>
  <c r="Z394" i="3"/>
  <c r="AB394" i="3" s="1"/>
  <c r="Z395" i="3"/>
  <c r="AB395" i="3" s="1"/>
  <c r="Z396" i="3"/>
  <c r="AB396" i="3" s="1"/>
  <c r="Z397" i="3"/>
  <c r="AB397" i="3" s="1"/>
  <c r="Z398" i="3"/>
  <c r="AB398" i="3" s="1"/>
  <c r="Z399" i="3"/>
  <c r="AB399" i="3" s="1"/>
  <c r="Z400" i="3"/>
  <c r="AB400" i="3" s="1"/>
  <c r="Z401" i="3"/>
  <c r="AB401" i="3" s="1"/>
  <c r="Z402" i="3"/>
  <c r="AB402" i="3" s="1"/>
  <c r="Z403" i="3"/>
  <c r="AB403" i="3" s="1"/>
  <c r="Z404" i="3"/>
  <c r="AB404" i="3" s="1"/>
  <c r="Z405" i="3"/>
  <c r="AB405" i="3" s="1"/>
  <c r="Z406" i="3"/>
  <c r="AB406" i="3" s="1"/>
  <c r="Z407" i="3"/>
  <c r="AB407" i="3" s="1"/>
  <c r="Z408" i="3"/>
  <c r="AB408" i="3" s="1"/>
  <c r="Z409" i="3"/>
  <c r="AB409" i="3" s="1"/>
  <c r="Z410" i="3"/>
  <c r="AB410" i="3" s="1"/>
  <c r="Z411" i="3"/>
  <c r="AB411" i="3" s="1"/>
  <c r="Z412" i="3"/>
  <c r="AB412" i="3" s="1"/>
  <c r="Z413" i="3"/>
  <c r="AB413" i="3" s="1"/>
  <c r="Z414" i="3"/>
  <c r="Z415" i="3"/>
  <c r="AB415" i="3" s="1"/>
  <c r="Z416" i="3"/>
  <c r="AB416" i="3" s="1"/>
  <c r="Z417" i="3"/>
  <c r="AB417" i="3" s="1"/>
  <c r="Z418" i="3"/>
  <c r="AB418" i="3" s="1"/>
  <c r="Z419" i="3"/>
  <c r="AB419" i="3" s="1"/>
  <c r="Z420" i="3"/>
  <c r="AB420" i="3" s="1"/>
  <c r="Z421" i="3"/>
  <c r="AB421" i="3" s="1"/>
  <c r="Z422" i="3"/>
  <c r="AB422" i="3" s="1"/>
  <c r="Z423" i="3"/>
  <c r="AB423" i="3" s="1"/>
  <c r="Z424" i="3"/>
  <c r="AB424" i="3" s="1"/>
  <c r="Z425" i="3"/>
  <c r="AB425" i="3" s="1"/>
  <c r="Z426" i="3"/>
  <c r="AB426" i="3" s="1"/>
  <c r="Z427" i="3"/>
  <c r="AB427" i="3" s="1"/>
  <c r="Z428" i="3"/>
  <c r="AB428" i="3" s="1"/>
  <c r="Z429" i="3"/>
  <c r="AB429" i="3" s="1"/>
  <c r="Z430" i="3"/>
  <c r="AB430" i="3" s="1"/>
  <c r="Z431" i="3"/>
  <c r="AB431" i="3" s="1"/>
  <c r="Z432" i="3"/>
  <c r="AB432" i="3" s="1"/>
  <c r="Z433" i="3"/>
  <c r="AB433" i="3" s="1"/>
  <c r="Z434" i="3"/>
  <c r="AB434" i="3" s="1"/>
  <c r="Z435" i="3"/>
  <c r="AB435" i="3" s="1"/>
  <c r="Z436" i="3"/>
  <c r="AB436" i="3" s="1"/>
  <c r="Z437" i="3"/>
  <c r="AB437" i="3" s="1"/>
  <c r="Z438" i="3"/>
  <c r="AB438" i="3" s="1"/>
  <c r="Z439" i="3"/>
  <c r="AB439" i="3" s="1"/>
  <c r="Z440" i="3"/>
  <c r="AB440" i="3" s="1"/>
  <c r="Z441" i="3"/>
  <c r="AB441" i="3" s="1"/>
  <c r="Z442" i="3"/>
  <c r="AB442" i="3" s="1"/>
  <c r="Z443" i="3"/>
  <c r="AB443" i="3" s="1"/>
  <c r="Z444" i="3"/>
  <c r="AB444" i="3" s="1"/>
  <c r="Z445" i="3"/>
  <c r="AB445" i="3" s="1"/>
  <c r="Z446" i="3"/>
  <c r="AB446" i="3" s="1"/>
  <c r="Z447" i="3"/>
  <c r="AB447" i="3" s="1"/>
  <c r="Z448" i="3"/>
  <c r="AB448" i="3" s="1"/>
  <c r="Z449" i="3"/>
  <c r="AB449" i="3" s="1"/>
  <c r="Z450" i="3"/>
  <c r="Z451" i="3"/>
  <c r="AB451" i="3" s="1"/>
  <c r="Z452" i="3"/>
  <c r="AB452" i="3" s="1"/>
  <c r="Z453" i="3"/>
  <c r="AB453" i="3" s="1"/>
  <c r="Z454" i="3"/>
  <c r="AB454" i="3" s="1"/>
  <c r="Z455" i="3"/>
  <c r="AB455" i="3" s="1"/>
  <c r="Z456" i="3"/>
  <c r="AB456" i="3" s="1"/>
  <c r="Z457" i="3"/>
  <c r="Z458" i="3"/>
  <c r="AB458" i="3" s="1"/>
  <c r="Z459" i="3"/>
  <c r="AB459" i="3" s="1"/>
  <c r="Z460" i="3"/>
  <c r="AB460" i="3" s="1"/>
  <c r="Z461" i="3"/>
  <c r="AB461" i="3" s="1"/>
  <c r="Z462" i="3"/>
  <c r="AB462" i="3" s="1"/>
  <c r="Z463" i="3"/>
  <c r="AB463" i="3" s="1"/>
  <c r="Z464" i="3"/>
  <c r="AB464" i="3" s="1"/>
  <c r="Z465" i="3"/>
  <c r="Z466" i="3"/>
  <c r="AB466" i="3" s="1"/>
  <c r="Z467" i="3"/>
  <c r="Z468" i="3"/>
  <c r="AB468" i="3" s="1"/>
  <c r="Z469" i="3"/>
  <c r="Z470" i="3"/>
  <c r="AB470" i="3" s="1"/>
  <c r="Z471" i="3"/>
  <c r="AB471" i="3" s="1"/>
  <c r="Z472" i="3"/>
  <c r="AB472" i="3" s="1"/>
  <c r="Z473" i="3"/>
  <c r="AB473" i="3" s="1"/>
  <c r="Z474" i="3"/>
  <c r="AB474" i="3" s="1"/>
  <c r="Z475" i="3"/>
  <c r="AB475" i="3" s="1"/>
  <c r="Z476" i="3"/>
  <c r="AB476" i="3" s="1"/>
  <c r="Z477" i="3"/>
  <c r="AB477" i="3" s="1"/>
  <c r="Z478" i="3"/>
  <c r="AB478" i="3" s="1"/>
  <c r="Z479" i="3"/>
  <c r="Z480" i="3"/>
  <c r="AB480" i="3" s="1"/>
  <c r="Z481" i="3"/>
  <c r="Z482" i="3"/>
  <c r="Z483" i="3"/>
  <c r="AB483" i="3" s="1"/>
  <c r="Z484" i="3"/>
  <c r="AB484" i="3" s="1"/>
  <c r="Z485" i="3"/>
  <c r="AB485" i="3" s="1"/>
  <c r="Z486" i="3"/>
  <c r="AB486" i="3" s="1"/>
  <c r="Z487" i="3"/>
  <c r="AB487" i="3" s="1"/>
  <c r="Z488" i="3"/>
  <c r="AB488" i="3" s="1"/>
  <c r="Z489" i="3"/>
  <c r="AB489" i="3" s="1"/>
  <c r="Z490" i="3"/>
  <c r="AB490" i="3" s="1"/>
  <c r="Z491" i="3"/>
  <c r="Z492" i="3"/>
  <c r="AB492" i="3" s="1"/>
  <c r="Z493" i="3"/>
  <c r="AB493" i="3" s="1"/>
  <c r="Z494" i="3"/>
  <c r="Z495" i="3"/>
  <c r="AB495" i="3" s="1"/>
  <c r="Z496" i="3"/>
  <c r="AB496" i="3" s="1"/>
  <c r="Z497" i="3"/>
  <c r="AB497" i="3" s="1"/>
  <c r="Z498" i="3"/>
  <c r="AB498" i="3" s="1"/>
  <c r="Z499" i="3"/>
  <c r="AB499" i="3" s="1"/>
  <c r="Z500" i="3"/>
  <c r="AB500" i="3" s="1"/>
  <c r="Z501" i="3"/>
  <c r="AB501" i="3" s="1"/>
  <c r="Z502" i="3"/>
  <c r="AB502" i="3" s="1"/>
  <c r="Z503" i="3"/>
  <c r="Z504" i="3"/>
  <c r="AB504" i="3" s="1"/>
  <c r="Z505" i="3"/>
  <c r="Z2" i="3"/>
  <c r="AB2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2" i="3"/>
  <c r="W3" i="3"/>
  <c r="Y3" i="3" s="1"/>
  <c r="W4" i="3"/>
  <c r="Y4" i="3" s="1"/>
  <c r="W5" i="3"/>
  <c r="Y5" i="3" s="1"/>
  <c r="W6" i="3"/>
  <c r="Y6" i="3" s="1"/>
  <c r="AC6" i="3" s="1"/>
  <c r="W7" i="3"/>
  <c r="Y7" i="3" s="1"/>
  <c r="W8" i="3"/>
  <c r="Y8" i="3" s="1"/>
  <c r="W9" i="3"/>
  <c r="Y9" i="3" s="1"/>
  <c r="W10" i="3"/>
  <c r="Y10" i="3" s="1"/>
  <c r="W11" i="3"/>
  <c r="W12" i="3"/>
  <c r="Y12" i="3" s="1"/>
  <c r="W13" i="3"/>
  <c r="Y13" i="3" s="1"/>
  <c r="W14" i="3"/>
  <c r="W15" i="3"/>
  <c r="Y15" i="3" s="1"/>
  <c r="W16" i="3"/>
  <c r="Y16" i="3" s="1"/>
  <c r="W17" i="3"/>
  <c r="Y17" i="3" s="1"/>
  <c r="AC17" i="3" s="1"/>
  <c r="W18" i="3"/>
  <c r="Y18" i="3" s="1"/>
  <c r="AC18" i="3" s="1"/>
  <c r="W19" i="3"/>
  <c r="Y19" i="3" s="1"/>
  <c r="W20" i="3"/>
  <c r="Y20" i="3" s="1"/>
  <c r="W21" i="3"/>
  <c r="Y21" i="3" s="1"/>
  <c r="W22" i="3"/>
  <c r="Y22" i="3" s="1"/>
  <c r="W23" i="3"/>
  <c r="W24" i="3"/>
  <c r="Y24" i="3" s="1"/>
  <c r="W25" i="3"/>
  <c r="Y25" i="3" s="1"/>
  <c r="W26" i="3"/>
  <c r="W27" i="3"/>
  <c r="Y27" i="3" s="1"/>
  <c r="W28" i="3"/>
  <c r="Y28" i="3" s="1"/>
  <c r="W29" i="3"/>
  <c r="Y29" i="3" s="1"/>
  <c r="AC29" i="3" s="1"/>
  <c r="W30" i="3"/>
  <c r="Y30" i="3" s="1"/>
  <c r="AC30" i="3" s="1"/>
  <c r="W31" i="3"/>
  <c r="Y31" i="3" s="1"/>
  <c r="W32" i="3"/>
  <c r="Y32" i="3" s="1"/>
  <c r="W33" i="3"/>
  <c r="Y33" i="3" s="1"/>
  <c r="W34" i="3"/>
  <c r="Y34" i="3" s="1"/>
  <c r="W35" i="3"/>
  <c r="Y35" i="3" s="1"/>
  <c r="W36" i="3"/>
  <c r="Y36" i="3" s="1"/>
  <c r="W37" i="3"/>
  <c r="Y37" i="3" s="1"/>
  <c r="W38" i="3"/>
  <c r="W39" i="3"/>
  <c r="Y39" i="3" s="1"/>
  <c r="W40" i="3"/>
  <c r="Y40" i="3" s="1"/>
  <c r="W41" i="3"/>
  <c r="Y41" i="3" s="1"/>
  <c r="AC41" i="3" s="1"/>
  <c r="W42" i="3"/>
  <c r="Y42" i="3" s="1"/>
  <c r="AC42" i="3" s="1"/>
  <c r="W43" i="3"/>
  <c r="Y43" i="3" s="1"/>
  <c r="W44" i="3"/>
  <c r="Y44" i="3" s="1"/>
  <c r="AC44" i="3" s="1"/>
  <c r="W45" i="3"/>
  <c r="Y45" i="3" s="1"/>
  <c r="W46" i="3"/>
  <c r="Y46" i="3" s="1"/>
  <c r="W47" i="3"/>
  <c r="Y47" i="3" s="1"/>
  <c r="W48" i="3"/>
  <c r="Y48" i="3" s="1"/>
  <c r="W49" i="3"/>
  <c r="Y49" i="3" s="1"/>
  <c r="W50" i="3"/>
  <c r="Y50" i="3" s="1"/>
  <c r="W51" i="3"/>
  <c r="Y51" i="3" s="1"/>
  <c r="W52" i="3"/>
  <c r="Y52" i="3" s="1"/>
  <c r="W53" i="3"/>
  <c r="Y53" i="3" s="1"/>
  <c r="AC53" i="3" s="1"/>
  <c r="W54" i="3"/>
  <c r="Y54" i="3" s="1"/>
  <c r="AC54" i="3" s="1"/>
  <c r="W55" i="3"/>
  <c r="Y55" i="3" s="1"/>
  <c r="AC55" i="3" s="1"/>
  <c r="W56" i="3"/>
  <c r="Y56" i="3" s="1"/>
  <c r="AC56" i="3" s="1"/>
  <c r="W57" i="3"/>
  <c r="Y57" i="3" s="1"/>
  <c r="W58" i="3"/>
  <c r="Y58" i="3" s="1"/>
  <c r="W59" i="3"/>
  <c r="Y59" i="3" s="1"/>
  <c r="W60" i="3"/>
  <c r="Y60" i="3" s="1"/>
  <c r="AC60" i="3" s="1"/>
  <c r="W61" i="3"/>
  <c r="Y61" i="3" s="1"/>
  <c r="W62" i="3"/>
  <c r="W63" i="3"/>
  <c r="Y63" i="3" s="1"/>
  <c r="W64" i="3"/>
  <c r="Y64" i="3" s="1"/>
  <c r="W65" i="3"/>
  <c r="Y65" i="3" s="1"/>
  <c r="AC65" i="3" s="1"/>
  <c r="W66" i="3"/>
  <c r="Y66" i="3" s="1"/>
  <c r="W67" i="3"/>
  <c r="Y67" i="3" s="1"/>
  <c r="AC67" i="3" s="1"/>
  <c r="W68" i="3"/>
  <c r="Y68" i="3" s="1"/>
  <c r="AC68" i="3" s="1"/>
  <c r="W69" i="3"/>
  <c r="Y69" i="3" s="1"/>
  <c r="W70" i="3"/>
  <c r="Y70" i="3" s="1"/>
  <c r="W71" i="3"/>
  <c r="Y71" i="3" s="1"/>
  <c r="W72" i="3"/>
  <c r="Y72" i="3" s="1"/>
  <c r="W73" i="3"/>
  <c r="Y73" i="3" s="1"/>
  <c r="W74" i="3"/>
  <c r="W75" i="3"/>
  <c r="Y75" i="3" s="1"/>
  <c r="W76" i="3"/>
  <c r="Y76" i="3" s="1"/>
  <c r="W77" i="3"/>
  <c r="Y77" i="3" s="1"/>
  <c r="W78" i="3"/>
  <c r="Y78" i="3" s="1"/>
  <c r="W79" i="3"/>
  <c r="Y79" i="3" s="1"/>
  <c r="AC79" i="3" s="1"/>
  <c r="W80" i="3"/>
  <c r="Y80" i="3" s="1"/>
  <c r="AC80" i="3" s="1"/>
  <c r="W81" i="3"/>
  <c r="Y81" i="3" s="1"/>
  <c r="W82" i="3"/>
  <c r="Y82" i="3" s="1"/>
  <c r="W83" i="3"/>
  <c r="Y83" i="3" s="1"/>
  <c r="W84" i="3"/>
  <c r="Y84" i="3" s="1"/>
  <c r="W85" i="3"/>
  <c r="Y85" i="3" s="1"/>
  <c r="W86" i="3"/>
  <c r="W87" i="3"/>
  <c r="Y87" i="3" s="1"/>
  <c r="W88" i="3"/>
  <c r="Y88" i="3" s="1"/>
  <c r="W89" i="3"/>
  <c r="Y89" i="3" s="1"/>
  <c r="AC89" i="3" s="1"/>
  <c r="W90" i="3"/>
  <c r="Y90" i="3" s="1"/>
  <c r="W91" i="3"/>
  <c r="Y91" i="3" s="1"/>
  <c r="AC91" i="3" s="1"/>
  <c r="W92" i="3"/>
  <c r="Y92" i="3" s="1"/>
  <c r="AC92" i="3" s="1"/>
  <c r="W93" i="3"/>
  <c r="Y93" i="3" s="1"/>
  <c r="W94" i="3"/>
  <c r="Y94" i="3" s="1"/>
  <c r="W95" i="3"/>
  <c r="Y95" i="3" s="1"/>
  <c r="W96" i="3"/>
  <c r="Y96" i="3" s="1"/>
  <c r="W97" i="3"/>
  <c r="W98" i="3"/>
  <c r="W99" i="3"/>
  <c r="Y99" i="3" s="1"/>
  <c r="W100" i="3"/>
  <c r="Y100" i="3" s="1"/>
  <c r="W101" i="3"/>
  <c r="Y101" i="3" s="1"/>
  <c r="W102" i="3"/>
  <c r="Y102" i="3" s="1"/>
  <c r="W103" i="3"/>
  <c r="Y103" i="3" s="1"/>
  <c r="AC103" i="3" s="1"/>
  <c r="W104" i="3"/>
  <c r="Y104" i="3" s="1"/>
  <c r="AC104" i="3" s="1"/>
  <c r="W105" i="3"/>
  <c r="Y105" i="3" s="1"/>
  <c r="W106" i="3"/>
  <c r="Y106" i="3" s="1"/>
  <c r="W107" i="3"/>
  <c r="Y107" i="3" s="1"/>
  <c r="W108" i="3"/>
  <c r="Y108" i="3" s="1"/>
  <c r="W109" i="3"/>
  <c r="Y109" i="3" s="1"/>
  <c r="W110" i="3"/>
  <c r="W111" i="3"/>
  <c r="Y111" i="3" s="1"/>
  <c r="W112" i="3"/>
  <c r="Y112" i="3" s="1"/>
  <c r="W113" i="3"/>
  <c r="Y113" i="3" s="1"/>
  <c r="AC113" i="3" s="1"/>
  <c r="W114" i="3"/>
  <c r="Y114" i="3" s="1"/>
  <c r="W115" i="3"/>
  <c r="Y115" i="3" s="1"/>
  <c r="AC115" i="3" s="1"/>
  <c r="W116" i="3"/>
  <c r="Y116" i="3" s="1"/>
  <c r="AC116" i="3" s="1"/>
  <c r="W117" i="3"/>
  <c r="Y117" i="3" s="1"/>
  <c r="W118" i="3"/>
  <c r="Y118" i="3" s="1"/>
  <c r="W119" i="3"/>
  <c r="Y119" i="3" s="1"/>
  <c r="W120" i="3"/>
  <c r="Y120" i="3" s="1"/>
  <c r="W121" i="3"/>
  <c r="W122" i="3"/>
  <c r="Y122" i="3" s="1"/>
  <c r="W123" i="3"/>
  <c r="Y123" i="3" s="1"/>
  <c r="W124" i="3"/>
  <c r="Y124" i="3" s="1"/>
  <c r="W125" i="3"/>
  <c r="Y125" i="3" s="1"/>
  <c r="AC125" i="3" s="1"/>
  <c r="W126" i="3"/>
  <c r="Y126" i="3" s="1"/>
  <c r="AC126" i="3" s="1"/>
  <c r="W127" i="3"/>
  <c r="Y127" i="3" s="1"/>
  <c r="AC127" i="3" s="1"/>
  <c r="W128" i="3"/>
  <c r="Y128" i="3" s="1"/>
  <c r="AC128" i="3" s="1"/>
  <c r="W129" i="3"/>
  <c r="Y129" i="3" s="1"/>
  <c r="W130" i="3"/>
  <c r="W131" i="3"/>
  <c r="Y131" i="3" s="1"/>
  <c r="W132" i="3"/>
  <c r="Y132" i="3" s="1"/>
  <c r="W133" i="3"/>
  <c r="W134" i="3"/>
  <c r="Y134" i="3" s="1"/>
  <c r="W135" i="3"/>
  <c r="Y135" i="3" s="1"/>
  <c r="W136" i="3"/>
  <c r="Y136" i="3" s="1"/>
  <c r="W137" i="3"/>
  <c r="Y137" i="3" s="1"/>
  <c r="AC137" i="3" s="1"/>
  <c r="W138" i="3"/>
  <c r="Y138" i="3" s="1"/>
  <c r="AC138" i="3" s="1"/>
  <c r="W139" i="3"/>
  <c r="Y139" i="3" s="1"/>
  <c r="AC139" i="3" s="1"/>
  <c r="W140" i="3"/>
  <c r="Y140" i="3" s="1"/>
  <c r="AC140" i="3" s="1"/>
  <c r="W141" i="3"/>
  <c r="Y141" i="3" s="1"/>
  <c r="W142" i="3"/>
  <c r="W143" i="3"/>
  <c r="Y143" i="3" s="1"/>
  <c r="AC143" i="3" s="1"/>
  <c r="W144" i="3"/>
  <c r="W145" i="3"/>
  <c r="Y145" i="3" s="1"/>
  <c r="AC145" i="3" s="1"/>
  <c r="W146" i="3"/>
  <c r="W147" i="3"/>
  <c r="Y147" i="3" s="1"/>
  <c r="W148" i="3"/>
  <c r="Y148" i="3" s="1"/>
  <c r="W149" i="3"/>
  <c r="Y149" i="3" s="1"/>
  <c r="AC149" i="3" s="1"/>
  <c r="W150" i="3"/>
  <c r="Y150" i="3" s="1"/>
  <c r="AC150" i="3" s="1"/>
  <c r="W151" i="3"/>
  <c r="Y151" i="3" s="1"/>
  <c r="W152" i="3"/>
  <c r="Y152" i="3" s="1"/>
  <c r="AC152" i="3" s="1"/>
  <c r="W153" i="3"/>
  <c r="Y153" i="3" s="1"/>
  <c r="W154" i="3"/>
  <c r="Y154" i="3" s="1"/>
  <c r="W155" i="3"/>
  <c r="Y155" i="3" s="1"/>
  <c r="AC155" i="3" s="1"/>
  <c r="W156" i="3"/>
  <c r="W157" i="3"/>
  <c r="Y157" i="3" s="1"/>
  <c r="AC157" i="3" s="1"/>
  <c r="W158" i="3"/>
  <c r="W159" i="3"/>
  <c r="Y159" i="3" s="1"/>
  <c r="W160" i="3"/>
  <c r="Y160" i="3" s="1"/>
  <c r="W161" i="3"/>
  <c r="Y161" i="3" s="1"/>
  <c r="W162" i="3"/>
  <c r="Y162" i="3" s="1"/>
  <c r="AC162" i="3" s="1"/>
  <c r="W163" i="3"/>
  <c r="Y163" i="3" s="1"/>
  <c r="AC163" i="3" s="1"/>
  <c r="W164" i="3"/>
  <c r="Y164" i="3" s="1"/>
  <c r="AC164" i="3" s="1"/>
  <c r="W165" i="3"/>
  <c r="Y165" i="3" s="1"/>
  <c r="W166" i="3"/>
  <c r="Y166" i="3" s="1"/>
  <c r="W167" i="3"/>
  <c r="Y167" i="3" s="1"/>
  <c r="W168" i="3"/>
  <c r="W169" i="3"/>
  <c r="Y169" i="3" s="1"/>
  <c r="AC169" i="3" s="1"/>
  <c r="W170" i="3"/>
  <c r="W171" i="3"/>
  <c r="W172" i="3"/>
  <c r="Y172" i="3" s="1"/>
  <c r="W173" i="3"/>
  <c r="Y173" i="3" s="1"/>
  <c r="AC173" i="3" s="1"/>
  <c r="W174" i="3"/>
  <c r="Y174" i="3" s="1"/>
  <c r="AC174" i="3" s="1"/>
  <c r="W175" i="3"/>
  <c r="Y175" i="3" s="1"/>
  <c r="AC175" i="3" s="1"/>
  <c r="W176" i="3"/>
  <c r="Y176" i="3" s="1"/>
  <c r="AC176" i="3" s="1"/>
  <c r="W177" i="3"/>
  <c r="Y177" i="3" s="1"/>
  <c r="W178" i="3"/>
  <c r="W179" i="3"/>
  <c r="Y179" i="3" s="1"/>
  <c r="AC179" i="3" s="1"/>
  <c r="W180" i="3"/>
  <c r="Y180" i="3" s="1"/>
  <c r="W181" i="3"/>
  <c r="W182" i="3"/>
  <c r="Y182" i="3" s="1"/>
  <c r="W183" i="3"/>
  <c r="W184" i="3"/>
  <c r="Y184" i="3" s="1"/>
  <c r="W185" i="3"/>
  <c r="Y185" i="3" s="1"/>
  <c r="W186" i="3"/>
  <c r="Y186" i="3" s="1"/>
  <c r="AC186" i="3" s="1"/>
  <c r="W187" i="3"/>
  <c r="Y187" i="3" s="1"/>
  <c r="AC187" i="3" s="1"/>
  <c r="W188" i="3"/>
  <c r="Y188" i="3" s="1"/>
  <c r="AC188" i="3" s="1"/>
  <c r="W189" i="3"/>
  <c r="Y189" i="3" s="1"/>
  <c r="W190" i="3"/>
  <c r="W191" i="3"/>
  <c r="Y191" i="3" s="1"/>
  <c r="W192" i="3"/>
  <c r="W193" i="3"/>
  <c r="W194" i="3"/>
  <c r="W195" i="3"/>
  <c r="Y195" i="3" s="1"/>
  <c r="W196" i="3"/>
  <c r="Y196" i="3" s="1"/>
  <c r="W197" i="3"/>
  <c r="Y197" i="3" s="1"/>
  <c r="AC197" i="3" s="1"/>
  <c r="W198" i="3"/>
  <c r="Y198" i="3" s="1"/>
  <c r="AC198" i="3" s="1"/>
  <c r="W199" i="3"/>
  <c r="Y199" i="3" s="1"/>
  <c r="AC199" i="3" s="1"/>
  <c r="W200" i="3"/>
  <c r="Y200" i="3" s="1"/>
  <c r="AC200" i="3" s="1"/>
  <c r="W201" i="3"/>
  <c r="Y201" i="3" s="1"/>
  <c r="W202" i="3"/>
  <c r="Y202" i="3" s="1"/>
  <c r="W203" i="3"/>
  <c r="Y203" i="3" s="1"/>
  <c r="AC203" i="3" s="1"/>
  <c r="W204" i="3"/>
  <c r="Y204" i="3" s="1"/>
  <c r="W205" i="3"/>
  <c r="Y205" i="3" s="1"/>
  <c r="AC205" i="3" s="1"/>
  <c r="W206" i="3"/>
  <c r="Y206" i="3" s="1"/>
  <c r="W207" i="3"/>
  <c r="Y207" i="3" s="1"/>
  <c r="W208" i="3"/>
  <c r="Y208" i="3" s="1"/>
  <c r="W209" i="3"/>
  <c r="Y209" i="3" s="1"/>
  <c r="W210" i="3"/>
  <c r="Y210" i="3" s="1"/>
  <c r="AC210" i="3" s="1"/>
  <c r="W211" i="3"/>
  <c r="Y211" i="3" s="1"/>
  <c r="AC211" i="3" s="1"/>
  <c r="W212" i="3"/>
  <c r="Y212" i="3" s="1"/>
  <c r="AC212" i="3" s="1"/>
  <c r="W213" i="3"/>
  <c r="Y213" i="3" s="1"/>
  <c r="W214" i="3"/>
  <c r="W215" i="3"/>
  <c r="Y215" i="3" s="1"/>
  <c r="AC215" i="3" s="1"/>
  <c r="W216" i="3"/>
  <c r="W217" i="3"/>
  <c r="Y217" i="3" s="1"/>
  <c r="AC217" i="3" s="1"/>
  <c r="W218" i="3"/>
  <c r="Y218" i="3" s="1"/>
  <c r="W219" i="3"/>
  <c r="Y219" i="3" s="1"/>
  <c r="W220" i="3"/>
  <c r="Y220" i="3" s="1"/>
  <c r="W221" i="3"/>
  <c r="Y221" i="3" s="1"/>
  <c r="AC221" i="3" s="1"/>
  <c r="W222" i="3"/>
  <c r="Y222" i="3" s="1"/>
  <c r="AC222" i="3" s="1"/>
  <c r="W223" i="3"/>
  <c r="Y223" i="3" s="1"/>
  <c r="AC223" i="3" s="1"/>
  <c r="W224" i="3"/>
  <c r="Y224" i="3" s="1"/>
  <c r="AC224" i="3" s="1"/>
  <c r="W225" i="3"/>
  <c r="Y225" i="3" s="1"/>
  <c r="W226" i="3"/>
  <c r="Y226" i="3" s="1"/>
  <c r="W227" i="3"/>
  <c r="Y227" i="3" s="1"/>
  <c r="AC227" i="3" s="1"/>
  <c r="W228" i="3"/>
  <c r="Y228" i="3" s="1"/>
  <c r="W229" i="3"/>
  <c r="Y229" i="3" s="1"/>
  <c r="AC229" i="3" s="1"/>
  <c r="W230" i="3"/>
  <c r="W231" i="3"/>
  <c r="Y231" i="3" s="1"/>
  <c r="W232" i="3"/>
  <c r="Y232" i="3" s="1"/>
  <c r="W233" i="3"/>
  <c r="Y233" i="3" s="1"/>
  <c r="AC233" i="3" s="1"/>
  <c r="W234" i="3"/>
  <c r="Y234" i="3" s="1"/>
  <c r="AC234" i="3" s="1"/>
  <c r="W235" i="3"/>
  <c r="Y235" i="3" s="1"/>
  <c r="AC235" i="3" s="1"/>
  <c r="W236" i="3"/>
  <c r="Y236" i="3" s="1"/>
  <c r="AC236" i="3" s="1"/>
  <c r="W237" i="3"/>
  <c r="Y237" i="3" s="1"/>
  <c r="W238" i="3"/>
  <c r="Y238" i="3" s="1"/>
  <c r="W239" i="3"/>
  <c r="Y239" i="3" s="1"/>
  <c r="AC239" i="3" s="1"/>
  <c r="W240" i="3"/>
  <c r="Y240" i="3" s="1"/>
  <c r="W241" i="3"/>
  <c r="Y241" i="3" s="1"/>
  <c r="AC241" i="3" s="1"/>
  <c r="W242" i="3"/>
  <c r="Y242" i="3" s="1"/>
  <c r="W243" i="3"/>
  <c r="Y243" i="3" s="1"/>
  <c r="W244" i="3"/>
  <c r="Y244" i="3" s="1"/>
  <c r="W245" i="3"/>
  <c r="Y245" i="3" s="1"/>
  <c r="W246" i="3"/>
  <c r="Y246" i="3" s="1"/>
  <c r="AC246" i="3" s="1"/>
  <c r="W247" i="3"/>
  <c r="Y247" i="3" s="1"/>
  <c r="AC247" i="3" s="1"/>
  <c r="W248" i="3"/>
  <c r="Y248" i="3" s="1"/>
  <c r="W249" i="3"/>
  <c r="Y249" i="3" s="1"/>
  <c r="W250" i="3"/>
  <c r="Y250" i="3" s="1"/>
  <c r="W251" i="3"/>
  <c r="Y251" i="3" s="1"/>
  <c r="AC251" i="3" s="1"/>
  <c r="W252" i="3"/>
  <c r="Y252" i="3" s="1"/>
  <c r="AC252" i="3" s="1"/>
  <c r="W253" i="3"/>
  <c r="Y253" i="3" s="1"/>
  <c r="AC253" i="3" s="1"/>
  <c r="W254" i="3"/>
  <c r="Y254" i="3" s="1"/>
  <c r="AC254" i="3" s="1"/>
  <c r="W255" i="3"/>
  <c r="Y255" i="3" s="1"/>
  <c r="W256" i="3"/>
  <c r="Y256" i="3" s="1"/>
  <c r="W257" i="3"/>
  <c r="Y257" i="3" s="1"/>
  <c r="W258" i="3"/>
  <c r="Y258" i="3" s="1"/>
  <c r="AC258" i="3" s="1"/>
  <c r="W259" i="3"/>
  <c r="Y259" i="3" s="1"/>
  <c r="AC259" i="3" s="1"/>
  <c r="W260" i="3"/>
  <c r="Y260" i="3" s="1"/>
  <c r="AC260" i="3" s="1"/>
  <c r="W261" i="3"/>
  <c r="Y261" i="3" s="1"/>
  <c r="W262" i="3"/>
  <c r="Y262" i="3" s="1"/>
  <c r="W263" i="3"/>
  <c r="Y263" i="3" s="1"/>
  <c r="AC263" i="3" s="1"/>
  <c r="W264" i="3"/>
  <c r="Y264" i="3" s="1"/>
  <c r="AC264" i="3" s="1"/>
  <c r="W265" i="3"/>
  <c r="Y265" i="3" s="1"/>
  <c r="W266" i="3"/>
  <c r="Y266" i="3" s="1"/>
  <c r="W267" i="3"/>
  <c r="Y267" i="3" s="1"/>
  <c r="W268" i="3"/>
  <c r="Y268" i="3" s="1"/>
  <c r="W269" i="3"/>
  <c r="Y269" i="3" s="1"/>
  <c r="W270" i="3"/>
  <c r="Y270" i="3" s="1"/>
  <c r="AC270" i="3" s="1"/>
  <c r="W271" i="3"/>
  <c r="Y271" i="3" s="1"/>
  <c r="AC271" i="3" s="1"/>
  <c r="W272" i="3"/>
  <c r="Y272" i="3" s="1"/>
  <c r="AC272" i="3" s="1"/>
  <c r="W273" i="3"/>
  <c r="Y273" i="3" s="1"/>
  <c r="W274" i="3"/>
  <c r="Y274" i="3" s="1"/>
  <c r="W275" i="3"/>
  <c r="Y275" i="3" s="1"/>
  <c r="AC275" i="3" s="1"/>
  <c r="W276" i="3"/>
  <c r="Y276" i="3" s="1"/>
  <c r="W277" i="3"/>
  <c r="W278" i="3"/>
  <c r="W279" i="3"/>
  <c r="Y279" i="3" s="1"/>
  <c r="W280" i="3"/>
  <c r="Y280" i="3" s="1"/>
  <c r="W281" i="3"/>
  <c r="Y281" i="3" s="1"/>
  <c r="AC281" i="3" s="1"/>
  <c r="W282" i="3"/>
  <c r="Y282" i="3" s="1"/>
  <c r="AC282" i="3" s="1"/>
  <c r="W283" i="3"/>
  <c r="Y283" i="3" s="1"/>
  <c r="AC283" i="3" s="1"/>
  <c r="W284" i="3"/>
  <c r="Y284" i="3" s="1"/>
  <c r="AC284" i="3" s="1"/>
  <c r="W285" i="3"/>
  <c r="Y285" i="3" s="1"/>
  <c r="W286" i="3"/>
  <c r="Y286" i="3" s="1"/>
  <c r="W287" i="3"/>
  <c r="Y287" i="3" s="1"/>
  <c r="AC287" i="3" s="1"/>
  <c r="W288" i="3"/>
  <c r="Y288" i="3" s="1"/>
  <c r="W289" i="3"/>
  <c r="Y289" i="3" s="1"/>
  <c r="W290" i="3"/>
  <c r="W291" i="3"/>
  <c r="Y291" i="3" s="1"/>
  <c r="W292" i="3"/>
  <c r="Y292" i="3" s="1"/>
  <c r="W293" i="3"/>
  <c r="Y293" i="3" s="1"/>
  <c r="W294" i="3"/>
  <c r="Y294" i="3" s="1"/>
  <c r="AC294" i="3" s="1"/>
  <c r="W295" i="3"/>
  <c r="Y295" i="3" s="1"/>
  <c r="AC295" i="3" s="1"/>
  <c r="W296" i="3"/>
  <c r="W297" i="3"/>
  <c r="Y297" i="3" s="1"/>
  <c r="W298" i="3"/>
  <c r="Y298" i="3" s="1"/>
  <c r="W299" i="3"/>
  <c r="Y299" i="3" s="1"/>
  <c r="AC299" i="3" s="1"/>
  <c r="W300" i="3"/>
  <c r="Y300" i="3" s="1"/>
  <c r="W301" i="3"/>
  <c r="Y301" i="3" s="1"/>
  <c r="W302" i="3"/>
  <c r="Y302" i="3" s="1"/>
  <c r="W303" i="3"/>
  <c r="Y303" i="3" s="1"/>
  <c r="W304" i="3"/>
  <c r="Y304" i="3" s="1"/>
  <c r="W305" i="3"/>
  <c r="Y305" i="3" s="1"/>
  <c r="AC305" i="3" s="1"/>
  <c r="W306" i="3"/>
  <c r="Y306" i="3" s="1"/>
  <c r="AC306" i="3" s="1"/>
  <c r="W307" i="3"/>
  <c r="Y307" i="3" s="1"/>
  <c r="AC307" i="3" s="1"/>
  <c r="W308" i="3"/>
  <c r="Y308" i="3" s="1"/>
  <c r="AC308" i="3" s="1"/>
  <c r="W309" i="3"/>
  <c r="Y309" i="3" s="1"/>
  <c r="W310" i="3"/>
  <c r="Y310" i="3" s="1"/>
  <c r="W311" i="3"/>
  <c r="Y311" i="3" s="1"/>
  <c r="AC311" i="3" s="1"/>
  <c r="W312" i="3"/>
  <c r="Y312" i="3" s="1"/>
  <c r="W313" i="3"/>
  <c r="W314" i="3"/>
  <c r="W315" i="3"/>
  <c r="Y315" i="3" s="1"/>
  <c r="W316" i="3"/>
  <c r="Y316" i="3" s="1"/>
  <c r="W317" i="3"/>
  <c r="Y317" i="3" s="1"/>
  <c r="W318" i="3"/>
  <c r="Y318" i="3" s="1"/>
  <c r="AC318" i="3" s="1"/>
  <c r="W319" i="3"/>
  <c r="Y319" i="3" s="1"/>
  <c r="AC319" i="3" s="1"/>
  <c r="W320" i="3"/>
  <c r="Y320" i="3" s="1"/>
  <c r="AC320" i="3" s="1"/>
  <c r="W321" i="3"/>
  <c r="Y321" i="3" s="1"/>
  <c r="W322" i="3"/>
  <c r="Y322" i="3" s="1"/>
  <c r="W323" i="3"/>
  <c r="Y323" i="3" s="1"/>
  <c r="AC323" i="3" s="1"/>
  <c r="W324" i="3"/>
  <c r="Y324" i="3" s="1"/>
  <c r="W325" i="3"/>
  <c r="W326" i="3"/>
  <c r="W327" i="3"/>
  <c r="Y327" i="3" s="1"/>
  <c r="W328" i="3"/>
  <c r="Y328" i="3" s="1"/>
  <c r="W329" i="3"/>
  <c r="Y329" i="3" s="1"/>
  <c r="AC329" i="3" s="1"/>
  <c r="W330" i="3"/>
  <c r="Y330" i="3" s="1"/>
  <c r="AC330" i="3" s="1"/>
  <c r="W331" i="3"/>
  <c r="Y331" i="3" s="1"/>
  <c r="AC331" i="3" s="1"/>
  <c r="W332" i="3"/>
  <c r="Y332" i="3" s="1"/>
  <c r="AC332" i="3" s="1"/>
  <c r="W333" i="3"/>
  <c r="Y333" i="3" s="1"/>
  <c r="W334" i="3"/>
  <c r="Y334" i="3" s="1"/>
  <c r="W335" i="3"/>
  <c r="Y335" i="3" s="1"/>
  <c r="W336" i="3"/>
  <c r="Y336" i="3" s="1"/>
  <c r="W337" i="3"/>
  <c r="Y337" i="3" s="1"/>
  <c r="AC337" i="3" s="1"/>
  <c r="W338" i="3"/>
  <c r="Y338" i="3" s="1"/>
  <c r="W339" i="3"/>
  <c r="Y339" i="3" s="1"/>
  <c r="W340" i="3"/>
  <c r="Y340" i="3" s="1"/>
  <c r="W341" i="3"/>
  <c r="Y341" i="3" s="1"/>
  <c r="AC341" i="3" s="1"/>
  <c r="W342" i="3"/>
  <c r="Y342" i="3" s="1"/>
  <c r="AC342" i="3" s="1"/>
  <c r="W343" i="3"/>
  <c r="Y343" i="3" s="1"/>
  <c r="AC343" i="3" s="1"/>
  <c r="W344" i="3"/>
  <c r="Y344" i="3" s="1"/>
  <c r="AC344" i="3" s="1"/>
  <c r="W345" i="3"/>
  <c r="Y345" i="3" s="1"/>
  <c r="W346" i="3"/>
  <c r="Y346" i="3" s="1"/>
  <c r="W347" i="3"/>
  <c r="Y347" i="3" s="1"/>
  <c r="AC347" i="3" s="1"/>
  <c r="W348" i="3"/>
  <c r="Y348" i="3" s="1"/>
  <c r="W349" i="3"/>
  <c r="W350" i="3"/>
  <c r="Y350" i="3" s="1"/>
  <c r="W351" i="3"/>
  <c r="Y351" i="3" s="1"/>
  <c r="W352" i="3"/>
  <c r="Y352" i="3" s="1"/>
  <c r="W353" i="3"/>
  <c r="Y353" i="3" s="1"/>
  <c r="AC353" i="3" s="1"/>
  <c r="W354" i="3"/>
  <c r="Y354" i="3" s="1"/>
  <c r="W355" i="3"/>
  <c r="Y355" i="3" s="1"/>
  <c r="AC355" i="3" s="1"/>
  <c r="W356" i="3"/>
  <c r="Y356" i="3" s="1"/>
  <c r="AC356" i="3" s="1"/>
  <c r="W357" i="3"/>
  <c r="Y357" i="3" s="1"/>
  <c r="W358" i="3"/>
  <c r="Y358" i="3" s="1"/>
  <c r="W359" i="3"/>
  <c r="W360" i="3"/>
  <c r="W361" i="3"/>
  <c r="W362" i="3"/>
  <c r="Y362" i="3" s="1"/>
  <c r="W363" i="3"/>
  <c r="Y363" i="3" s="1"/>
  <c r="W364" i="3"/>
  <c r="Y364" i="3" s="1"/>
  <c r="W365" i="3"/>
  <c r="Y365" i="3" s="1"/>
  <c r="AC365" i="3" s="1"/>
  <c r="W366" i="3"/>
  <c r="Y366" i="3" s="1"/>
  <c r="AC366" i="3" s="1"/>
  <c r="W367" i="3"/>
  <c r="Y367" i="3" s="1"/>
  <c r="AC367" i="3" s="1"/>
  <c r="W368" i="3"/>
  <c r="Y368" i="3" s="1"/>
  <c r="AC368" i="3" s="1"/>
  <c r="W369" i="3"/>
  <c r="Y369" i="3" s="1"/>
  <c r="W370" i="3"/>
  <c r="Y370" i="3" s="1"/>
  <c r="W371" i="3"/>
  <c r="Y371" i="3" s="1"/>
  <c r="AC371" i="3" s="1"/>
  <c r="W372" i="3"/>
  <c r="W373" i="3"/>
  <c r="W374" i="3"/>
  <c r="Y374" i="3" s="1"/>
  <c r="AC374" i="3" s="1"/>
  <c r="W375" i="3"/>
  <c r="Y375" i="3" s="1"/>
  <c r="W376" i="3"/>
  <c r="Y376" i="3" s="1"/>
  <c r="W377" i="3"/>
  <c r="Y377" i="3" s="1"/>
  <c r="AC377" i="3" s="1"/>
  <c r="W378" i="3"/>
  <c r="Y378" i="3" s="1"/>
  <c r="AC378" i="3" s="1"/>
  <c r="W379" i="3"/>
  <c r="Y379" i="3" s="1"/>
  <c r="AC379" i="3" s="1"/>
  <c r="W380" i="3"/>
  <c r="Y380" i="3" s="1"/>
  <c r="AC380" i="3" s="1"/>
  <c r="W381" i="3"/>
  <c r="Y381" i="3" s="1"/>
  <c r="W382" i="3"/>
  <c r="Y382" i="3" s="1"/>
  <c r="W383" i="3"/>
  <c r="Y383" i="3" s="1"/>
  <c r="AC383" i="3" s="1"/>
  <c r="W384" i="3"/>
  <c r="Y384" i="3" s="1"/>
  <c r="W385" i="3"/>
  <c r="W386" i="3"/>
  <c r="Y386" i="3" s="1"/>
  <c r="W387" i="3"/>
  <c r="Y387" i="3" s="1"/>
  <c r="W388" i="3"/>
  <c r="Y388" i="3" s="1"/>
  <c r="W389" i="3"/>
  <c r="Y389" i="3" s="1"/>
  <c r="AC389" i="3" s="1"/>
  <c r="W390" i="3"/>
  <c r="Y390" i="3" s="1"/>
  <c r="AC390" i="3" s="1"/>
  <c r="W391" i="3"/>
  <c r="Y391" i="3" s="1"/>
  <c r="AC391" i="3" s="1"/>
  <c r="W392" i="3"/>
  <c r="Y392" i="3" s="1"/>
  <c r="AC392" i="3" s="1"/>
  <c r="W393" i="3"/>
  <c r="Y393" i="3" s="1"/>
  <c r="W394" i="3"/>
  <c r="Y394" i="3" s="1"/>
  <c r="W395" i="3"/>
  <c r="Y395" i="3" s="1"/>
  <c r="AC395" i="3" s="1"/>
  <c r="W396" i="3"/>
  <c r="W397" i="3"/>
  <c r="W398" i="3"/>
  <c r="W399" i="3"/>
  <c r="Y399" i="3" s="1"/>
  <c r="W400" i="3"/>
  <c r="Y400" i="3" s="1"/>
  <c r="W401" i="3"/>
  <c r="Y401" i="3" s="1"/>
  <c r="AC401" i="3" s="1"/>
  <c r="W402" i="3"/>
  <c r="Y402" i="3" s="1"/>
  <c r="AC402" i="3" s="1"/>
  <c r="W403" i="3"/>
  <c r="Y403" i="3" s="1"/>
  <c r="AC403" i="3" s="1"/>
  <c r="W404" i="3"/>
  <c r="Y404" i="3" s="1"/>
  <c r="AC404" i="3" s="1"/>
  <c r="W405" i="3"/>
  <c r="Y405" i="3" s="1"/>
  <c r="W406" i="3"/>
  <c r="Y406" i="3" s="1"/>
  <c r="W407" i="3"/>
  <c r="Y407" i="3" s="1"/>
  <c r="AC407" i="3" s="1"/>
  <c r="W408" i="3"/>
  <c r="Y408" i="3" s="1"/>
  <c r="AC408" i="3" s="1"/>
  <c r="W409" i="3"/>
  <c r="Y409" i="3" s="1"/>
  <c r="AC409" i="3" s="1"/>
  <c r="W410" i="3"/>
  <c r="Y410" i="3" s="1"/>
  <c r="W411" i="3"/>
  <c r="Y411" i="3" s="1"/>
  <c r="W412" i="3"/>
  <c r="Y412" i="3" s="1"/>
  <c r="W413" i="3"/>
  <c r="Y413" i="3" s="1"/>
  <c r="AC413" i="3" s="1"/>
  <c r="W414" i="3"/>
  <c r="Y414" i="3" s="1"/>
  <c r="W415" i="3"/>
  <c r="Y415" i="3" s="1"/>
  <c r="AC415" i="3" s="1"/>
  <c r="W416" i="3"/>
  <c r="Y416" i="3" s="1"/>
  <c r="AC416" i="3" s="1"/>
  <c r="W417" i="3"/>
  <c r="Y417" i="3" s="1"/>
  <c r="W418" i="3"/>
  <c r="Y418" i="3" s="1"/>
  <c r="W419" i="3"/>
  <c r="Y419" i="3" s="1"/>
  <c r="AC419" i="3" s="1"/>
  <c r="W420" i="3"/>
  <c r="Y420" i="3" s="1"/>
  <c r="W421" i="3"/>
  <c r="W422" i="3"/>
  <c r="W423" i="3"/>
  <c r="Y423" i="3" s="1"/>
  <c r="W424" i="3"/>
  <c r="Y424" i="3" s="1"/>
  <c r="W425" i="3"/>
  <c r="Y425" i="3" s="1"/>
  <c r="AC425" i="3" s="1"/>
  <c r="W426" i="3"/>
  <c r="Y426" i="3" s="1"/>
  <c r="AC426" i="3" s="1"/>
  <c r="W427" i="3"/>
  <c r="Y427" i="3" s="1"/>
  <c r="AC427" i="3" s="1"/>
  <c r="W428" i="3"/>
  <c r="Y428" i="3" s="1"/>
  <c r="AC428" i="3" s="1"/>
  <c r="W429" i="3"/>
  <c r="Y429" i="3" s="1"/>
  <c r="W430" i="3"/>
  <c r="Y430" i="3" s="1"/>
  <c r="W431" i="3"/>
  <c r="Y431" i="3" s="1"/>
  <c r="AC431" i="3" s="1"/>
  <c r="W432" i="3"/>
  <c r="Y432" i="3" s="1"/>
  <c r="W433" i="3"/>
  <c r="W434" i="3"/>
  <c r="W435" i="3"/>
  <c r="Y435" i="3" s="1"/>
  <c r="W436" i="3"/>
  <c r="Y436" i="3" s="1"/>
  <c r="W437" i="3"/>
  <c r="Y437" i="3" s="1"/>
  <c r="W438" i="3"/>
  <c r="Y438" i="3" s="1"/>
  <c r="AC438" i="3" s="1"/>
  <c r="W439" i="3"/>
  <c r="Y439" i="3" s="1"/>
  <c r="AC439" i="3" s="1"/>
  <c r="W440" i="3"/>
  <c r="Y440" i="3" s="1"/>
  <c r="AC440" i="3" s="1"/>
  <c r="W441" i="3"/>
  <c r="Y441" i="3" s="1"/>
  <c r="W442" i="3"/>
  <c r="Y442" i="3" s="1"/>
  <c r="W443" i="3"/>
  <c r="Y443" i="3" s="1"/>
  <c r="AC443" i="3" s="1"/>
  <c r="W444" i="3"/>
  <c r="Y444" i="3" s="1"/>
  <c r="W445" i="3"/>
  <c r="W446" i="3"/>
  <c r="W447" i="3"/>
  <c r="Y447" i="3" s="1"/>
  <c r="W448" i="3"/>
  <c r="Y448" i="3" s="1"/>
  <c r="W449" i="3"/>
  <c r="Y449" i="3" s="1"/>
  <c r="AC449" i="3" s="1"/>
  <c r="W450" i="3"/>
  <c r="Y450" i="3" s="1"/>
  <c r="W451" i="3"/>
  <c r="Y451" i="3" s="1"/>
  <c r="AC451" i="3" s="1"/>
  <c r="W452" i="3"/>
  <c r="Y452" i="3" s="1"/>
  <c r="AC452" i="3" s="1"/>
  <c r="W453" i="3"/>
  <c r="Y453" i="3" s="1"/>
  <c r="W454" i="3"/>
  <c r="Y454" i="3" s="1"/>
  <c r="W455" i="3"/>
  <c r="Y455" i="3" s="1"/>
  <c r="AC455" i="3" s="1"/>
  <c r="W456" i="3"/>
  <c r="Y456" i="3" s="1"/>
  <c r="W457" i="3"/>
  <c r="W458" i="3"/>
  <c r="W459" i="3"/>
  <c r="Y459" i="3" s="1"/>
  <c r="W460" i="3"/>
  <c r="Y460" i="3" s="1"/>
  <c r="W461" i="3"/>
  <c r="Y461" i="3" s="1"/>
  <c r="AC461" i="3" s="1"/>
  <c r="W462" i="3"/>
  <c r="Y462" i="3" s="1"/>
  <c r="AC462" i="3" s="1"/>
  <c r="W463" i="3"/>
  <c r="Y463" i="3" s="1"/>
  <c r="AC463" i="3" s="1"/>
  <c r="W464" i="3"/>
  <c r="Y464" i="3" s="1"/>
  <c r="AC464" i="3" s="1"/>
  <c r="W465" i="3"/>
  <c r="Y465" i="3" s="1"/>
  <c r="W466" i="3"/>
  <c r="Y466" i="3" s="1"/>
  <c r="W467" i="3"/>
  <c r="Y467" i="3" s="1"/>
  <c r="W468" i="3"/>
  <c r="Y468" i="3" s="1"/>
  <c r="W469" i="3"/>
  <c r="W470" i="3"/>
  <c r="W471" i="3"/>
  <c r="Y471" i="3" s="1"/>
  <c r="W472" i="3"/>
  <c r="Y472" i="3" s="1"/>
  <c r="W473" i="3"/>
  <c r="Y473" i="3" s="1"/>
  <c r="AC473" i="3" s="1"/>
  <c r="W474" i="3"/>
  <c r="Y474" i="3" s="1"/>
  <c r="AC474" i="3" s="1"/>
  <c r="W475" i="3"/>
  <c r="Y475" i="3" s="1"/>
  <c r="AC475" i="3" s="1"/>
  <c r="W476" i="3"/>
  <c r="Y476" i="3" s="1"/>
  <c r="W477" i="3"/>
  <c r="Y477" i="3" s="1"/>
  <c r="W478" i="3"/>
  <c r="Y478" i="3" s="1"/>
  <c r="W479" i="3"/>
  <c r="Y479" i="3" s="1"/>
  <c r="W480" i="3"/>
  <c r="Y480" i="3" s="1"/>
  <c r="W481" i="3"/>
  <c r="Y481" i="3" s="1"/>
  <c r="W482" i="3"/>
  <c r="W483" i="3"/>
  <c r="Y483" i="3" s="1"/>
  <c r="W484" i="3"/>
  <c r="Y484" i="3" s="1"/>
  <c r="W485" i="3"/>
  <c r="Y485" i="3" s="1"/>
  <c r="AC485" i="3" s="1"/>
  <c r="W486" i="3"/>
  <c r="Y486" i="3" s="1"/>
  <c r="AC486" i="3" s="1"/>
  <c r="W487" i="3"/>
  <c r="Y487" i="3" s="1"/>
  <c r="AC487" i="3" s="1"/>
  <c r="W488" i="3"/>
  <c r="Y488" i="3" s="1"/>
  <c r="AC488" i="3" s="1"/>
  <c r="W489" i="3"/>
  <c r="Y489" i="3" s="1"/>
  <c r="W490" i="3"/>
  <c r="Y490" i="3" s="1"/>
  <c r="W491" i="3"/>
  <c r="W492" i="3"/>
  <c r="Y492" i="3" s="1"/>
  <c r="W493" i="3"/>
  <c r="Y493" i="3" s="1"/>
  <c r="AC493" i="3" s="1"/>
  <c r="W494" i="3"/>
  <c r="W495" i="3"/>
  <c r="Y495" i="3" s="1"/>
  <c r="W496" i="3"/>
  <c r="Y496" i="3" s="1"/>
  <c r="W497" i="3"/>
  <c r="Y497" i="3" s="1"/>
  <c r="AC497" i="3" s="1"/>
  <c r="W498" i="3"/>
  <c r="Y498" i="3" s="1"/>
  <c r="W499" i="3"/>
  <c r="Y499" i="3" s="1"/>
  <c r="AC499" i="3" s="1"/>
  <c r="W500" i="3"/>
  <c r="Y500" i="3" s="1"/>
  <c r="AC500" i="3" s="1"/>
  <c r="W501" i="3"/>
  <c r="Y501" i="3" s="1"/>
  <c r="W502" i="3"/>
  <c r="Y502" i="3" s="1"/>
  <c r="W503" i="3"/>
  <c r="Y503" i="3" s="1"/>
  <c r="W504" i="3"/>
  <c r="Y504" i="3" s="1"/>
  <c r="W505" i="3"/>
  <c r="W2" i="3"/>
  <c r="Y2" i="3" s="1"/>
  <c r="AC2" i="3" s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2" i="3"/>
  <c r="T3" i="3"/>
  <c r="V3" i="3" s="1"/>
  <c r="T4" i="3"/>
  <c r="V4" i="3" s="1"/>
  <c r="T5" i="3"/>
  <c r="V5" i="3" s="1"/>
  <c r="T6" i="3"/>
  <c r="V6" i="3" s="1"/>
  <c r="T7" i="3"/>
  <c r="V7" i="3" s="1"/>
  <c r="T8" i="3"/>
  <c r="V8" i="3" s="1"/>
  <c r="T9" i="3"/>
  <c r="V9" i="3" s="1"/>
  <c r="T10" i="3"/>
  <c r="V10" i="3" s="1"/>
  <c r="T11" i="3"/>
  <c r="T12" i="3"/>
  <c r="T13" i="3"/>
  <c r="V13" i="3" s="1"/>
  <c r="T14" i="3"/>
  <c r="V14" i="3" s="1"/>
  <c r="T15" i="3"/>
  <c r="V15" i="3" s="1"/>
  <c r="T16" i="3"/>
  <c r="V16" i="3" s="1"/>
  <c r="T17" i="3"/>
  <c r="V17" i="3" s="1"/>
  <c r="T18" i="3"/>
  <c r="V18" i="3" s="1"/>
  <c r="T19" i="3"/>
  <c r="V19" i="3" s="1"/>
  <c r="T20" i="3"/>
  <c r="V20" i="3" s="1"/>
  <c r="T21" i="3"/>
  <c r="V21" i="3" s="1"/>
  <c r="T22" i="3"/>
  <c r="V22" i="3" s="1"/>
  <c r="T23" i="3"/>
  <c r="V23" i="3" s="1"/>
  <c r="T24" i="3"/>
  <c r="V24" i="3" s="1"/>
  <c r="T25" i="3"/>
  <c r="V25" i="3" s="1"/>
  <c r="T26" i="3"/>
  <c r="V26" i="3" s="1"/>
  <c r="T27" i="3"/>
  <c r="V27" i="3" s="1"/>
  <c r="T28" i="3"/>
  <c r="V28" i="3" s="1"/>
  <c r="T29" i="3"/>
  <c r="V29" i="3" s="1"/>
  <c r="T30" i="3"/>
  <c r="V30" i="3" s="1"/>
  <c r="T31" i="3"/>
  <c r="V31" i="3" s="1"/>
  <c r="T32" i="3"/>
  <c r="V32" i="3" s="1"/>
  <c r="T33" i="3"/>
  <c r="V33" i="3" s="1"/>
  <c r="T34" i="3"/>
  <c r="V34" i="3" s="1"/>
  <c r="T35" i="3"/>
  <c r="V35" i="3" s="1"/>
  <c r="T36" i="3"/>
  <c r="V36" i="3" s="1"/>
  <c r="T37" i="3"/>
  <c r="V37" i="3" s="1"/>
  <c r="T38" i="3"/>
  <c r="V38" i="3" s="1"/>
  <c r="T39" i="3"/>
  <c r="V39" i="3" s="1"/>
  <c r="T40" i="3"/>
  <c r="V40" i="3" s="1"/>
  <c r="T41" i="3"/>
  <c r="V41" i="3" s="1"/>
  <c r="T42" i="3"/>
  <c r="T43" i="3"/>
  <c r="V43" i="3" s="1"/>
  <c r="T44" i="3"/>
  <c r="V44" i="3" s="1"/>
  <c r="T45" i="3"/>
  <c r="V45" i="3" s="1"/>
  <c r="T46" i="3"/>
  <c r="T47" i="3"/>
  <c r="T48" i="3"/>
  <c r="V48" i="3" s="1"/>
  <c r="T49" i="3"/>
  <c r="V49" i="3" s="1"/>
  <c r="T50" i="3"/>
  <c r="V50" i="3" s="1"/>
  <c r="T51" i="3"/>
  <c r="V51" i="3" s="1"/>
  <c r="T52" i="3"/>
  <c r="V52" i="3" s="1"/>
  <c r="T53" i="3"/>
  <c r="V53" i="3" s="1"/>
  <c r="T54" i="3"/>
  <c r="T55" i="3"/>
  <c r="V55" i="3" s="1"/>
  <c r="T56" i="3"/>
  <c r="V56" i="3" s="1"/>
  <c r="T57" i="3"/>
  <c r="V57" i="3" s="1"/>
  <c r="T58" i="3"/>
  <c r="T59" i="3"/>
  <c r="V59" i="3" s="1"/>
  <c r="T60" i="3"/>
  <c r="V60" i="3" s="1"/>
  <c r="T61" i="3"/>
  <c r="T62" i="3"/>
  <c r="T63" i="3"/>
  <c r="V63" i="3" s="1"/>
  <c r="T64" i="3"/>
  <c r="V64" i="3" s="1"/>
  <c r="T65" i="3"/>
  <c r="V65" i="3" s="1"/>
  <c r="T66" i="3"/>
  <c r="V66" i="3" s="1"/>
  <c r="T67" i="3"/>
  <c r="V67" i="3" s="1"/>
  <c r="T68" i="3"/>
  <c r="V68" i="3" s="1"/>
  <c r="T69" i="3"/>
  <c r="V69" i="3" s="1"/>
  <c r="T70" i="3"/>
  <c r="T71" i="3"/>
  <c r="V71" i="3" s="1"/>
  <c r="T72" i="3"/>
  <c r="V72" i="3" s="1"/>
  <c r="T73" i="3"/>
  <c r="V73" i="3" s="1"/>
  <c r="T74" i="3"/>
  <c r="V74" i="3" s="1"/>
  <c r="T75" i="3"/>
  <c r="V75" i="3" s="1"/>
  <c r="T76" i="3"/>
  <c r="V76" i="3" s="1"/>
  <c r="T77" i="3"/>
  <c r="V77" i="3" s="1"/>
  <c r="T78" i="3"/>
  <c r="T79" i="3"/>
  <c r="V79" i="3" s="1"/>
  <c r="T80" i="3"/>
  <c r="V80" i="3" s="1"/>
  <c r="T81" i="3"/>
  <c r="V81" i="3" s="1"/>
  <c r="T82" i="3"/>
  <c r="T83" i="3"/>
  <c r="T84" i="3"/>
  <c r="V84" i="3" s="1"/>
  <c r="T85" i="3"/>
  <c r="V85" i="3" s="1"/>
  <c r="T86" i="3"/>
  <c r="T87" i="3"/>
  <c r="V87" i="3" s="1"/>
  <c r="T88" i="3"/>
  <c r="V88" i="3" s="1"/>
  <c r="T89" i="3"/>
  <c r="V89" i="3" s="1"/>
  <c r="T90" i="3"/>
  <c r="T91" i="3"/>
  <c r="V91" i="3" s="1"/>
  <c r="T92" i="3"/>
  <c r="V92" i="3" s="1"/>
  <c r="T93" i="3"/>
  <c r="V93" i="3" s="1"/>
  <c r="T94" i="3"/>
  <c r="V94" i="3" s="1"/>
  <c r="T95" i="3"/>
  <c r="V95" i="3" s="1"/>
  <c r="T96" i="3"/>
  <c r="V96" i="3" s="1"/>
  <c r="T97" i="3"/>
  <c r="V97" i="3" s="1"/>
  <c r="T98" i="3"/>
  <c r="T99" i="3"/>
  <c r="V99" i="3" s="1"/>
  <c r="T100" i="3"/>
  <c r="V100" i="3" s="1"/>
  <c r="T101" i="3"/>
  <c r="V101" i="3" s="1"/>
  <c r="T102" i="3"/>
  <c r="T103" i="3"/>
  <c r="V103" i="3" s="1"/>
  <c r="T104" i="3"/>
  <c r="V104" i="3" s="1"/>
  <c r="T105" i="3"/>
  <c r="V105" i="3" s="1"/>
  <c r="T106" i="3"/>
  <c r="V106" i="3" s="1"/>
  <c r="T107" i="3"/>
  <c r="V107" i="3" s="1"/>
  <c r="T108" i="3"/>
  <c r="V108" i="3" s="1"/>
  <c r="T109" i="3"/>
  <c r="V109" i="3" s="1"/>
  <c r="T110" i="3"/>
  <c r="V110" i="3" s="1"/>
  <c r="T111" i="3"/>
  <c r="V111" i="3" s="1"/>
  <c r="T112" i="3"/>
  <c r="V112" i="3" s="1"/>
  <c r="T113" i="3"/>
  <c r="V113" i="3" s="1"/>
  <c r="T114" i="3"/>
  <c r="T115" i="3"/>
  <c r="V115" i="3" s="1"/>
  <c r="T116" i="3"/>
  <c r="V116" i="3" s="1"/>
  <c r="T117" i="3"/>
  <c r="V117" i="3" s="1"/>
  <c r="T118" i="3"/>
  <c r="V118" i="3" s="1"/>
  <c r="T119" i="3"/>
  <c r="T120" i="3"/>
  <c r="V120" i="3" s="1"/>
  <c r="T121" i="3"/>
  <c r="V121" i="3" s="1"/>
  <c r="T122" i="3"/>
  <c r="V122" i="3" s="1"/>
  <c r="T123" i="3"/>
  <c r="V123" i="3" s="1"/>
  <c r="T124" i="3"/>
  <c r="V124" i="3" s="1"/>
  <c r="T125" i="3"/>
  <c r="V125" i="3" s="1"/>
  <c r="T126" i="3"/>
  <c r="V126" i="3" s="1"/>
  <c r="T127" i="3"/>
  <c r="V127" i="3" s="1"/>
  <c r="T128" i="3"/>
  <c r="V128" i="3" s="1"/>
  <c r="T129" i="3"/>
  <c r="V129" i="3" s="1"/>
  <c r="T130" i="3"/>
  <c r="V130" i="3" s="1"/>
  <c r="T131" i="3"/>
  <c r="T132" i="3"/>
  <c r="V132" i="3" s="1"/>
  <c r="T133" i="3"/>
  <c r="T134" i="3"/>
  <c r="V134" i="3" s="1"/>
  <c r="T135" i="3"/>
  <c r="V135" i="3" s="1"/>
  <c r="T136" i="3"/>
  <c r="V136" i="3" s="1"/>
  <c r="T137" i="3"/>
  <c r="V137" i="3" s="1"/>
  <c r="T138" i="3"/>
  <c r="T139" i="3"/>
  <c r="V139" i="3" s="1"/>
  <c r="T140" i="3"/>
  <c r="V140" i="3" s="1"/>
  <c r="T141" i="3"/>
  <c r="V141" i="3" s="1"/>
  <c r="T142" i="3"/>
  <c r="T143" i="3"/>
  <c r="V143" i="3" s="1"/>
  <c r="T144" i="3"/>
  <c r="V144" i="3" s="1"/>
  <c r="T145" i="3"/>
  <c r="T146" i="3"/>
  <c r="V146" i="3" s="1"/>
  <c r="T147" i="3"/>
  <c r="V147" i="3" s="1"/>
  <c r="T148" i="3"/>
  <c r="V148" i="3" s="1"/>
  <c r="T149" i="3"/>
  <c r="V149" i="3" s="1"/>
  <c r="T150" i="3"/>
  <c r="V150" i="3" s="1"/>
  <c r="T151" i="3"/>
  <c r="V151" i="3" s="1"/>
  <c r="T152" i="3"/>
  <c r="V152" i="3" s="1"/>
  <c r="T153" i="3"/>
  <c r="V153" i="3" s="1"/>
  <c r="T154" i="3"/>
  <c r="V154" i="3" s="1"/>
  <c r="T155" i="3"/>
  <c r="T156" i="3"/>
  <c r="V156" i="3" s="1"/>
  <c r="T157" i="3"/>
  <c r="T158" i="3"/>
  <c r="V158" i="3" s="1"/>
  <c r="T159" i="3"/>
  <c r="V159" i="3" s="1"/>
  <c r="T160" i="3"/>
  <c r="V160" i="3" s="1"/>
  <c r="T161" i="3"/>
  <c r="V161" i="3" s="1"/>
  <c r="T162" i="3"/>
  <c r="V162" i="3" s="1"/>
  <c r="T163" i="3"/>
  <c r="V163" i="3" s="1"/>
  <c r="T164" i="3"/>
  <c r="V164" i="3" s="1"/>
  <c r="T165" i="3"/>
  <c r="V165" i="3" s="1"/>
  <c r="T166" i="3"/>
  <c r="V166" i="3" s="1"/>
  <c r="T167" i="3"/>
  <c r="V167" i="3" s="1"/>
  <c r="T168" i="3"/>
  <c r="T169" i="3"/>
  <c r="V169" i="3" s="1"/>
  <c r="T170" i="3"/>
  <c r="T171" i="3"/>
  <c r="V171" i="3" s="1"/>
  <c r="T172" i="3"/>
  <c r="V172" i="3" s="1"/>
  <c r="T173" i="3"/>
  <c r="V173" i="3" s="1"/>
  <c r="T174" i="3"/>
  <c r="V174" i="3" s="1"/>
  <c r="T175" i="3"/>
  <c r="V175" i="3" s="1"/>
  <c r="T176" i="3"/>
  <c r="V176" i="3" s="1"/>
  <c r="T177" i="3"/>
  <c r="V177" i="3" s="1"/>
  <c r="T178" i="3"/>
  <c r="V178" i="3" s="1"/>
  <c r="T179" i="3"/>
  <c r="V179" i="3" s="1"/>
  <c r="T180" i="3"/>
  <c r="V180" i="3" s="1"/>
  <c r="T181" i="3"/>
  <c r="T182" i="3"/>
  <c r="V182" i="3" s="1"/>
  <c r="T183" i="3"/>
  <c r="V183" i="3" s="1"/>
  <c r="T184" i="3"/>
  <c r="T185" i="3"/>
  <c r="V185" i="3" s="1"/>
  <c r="T186" i="3"/>
  <c r="V186" i="3" s="1"/>
  <c r="T187" i="3"/>
  <c r="V187" i="3" s="1"/>
  <c r="T188" i="3"/>
  <c r="V188" i="3" s="1"/>
  <c r="T189" i="3"/>
  <c r="T190" i="3"/>
  <c r="V190" i="3" s="1"/>
  <c r="T191" i="3"/>
  <c r="V191" i="3" s="1"/>
  <c r="T192" i="3"/>
  <c r="V192" i="3" s="1"/>
  <c r="T193" i="3"/>
  <c r="T194" i="3"/>
  <c r="V194" i="3" s="1"/>
  <c r="T195" i="3"/>
  <c r="V195" i="3" s="1"/>
  <c r="T196" i="3"/>
  <c r="V196" i="3" s="1"/>
  <c r="T197" i="3"/>
  <c r="V197" i="3" s="1"/>
  <c r="T198" i="3"/>
  <c r="V198" i="3" s="1"/>
  <c r="T199" i="3"/>
  <c r="V199" i="3" s="1"/>
  <c r="T200" i="3"/>
  <c r="V200" i="3" s="1"/>
  <c r="T201" i="3"/>
  <c r="V201" i="3" s="1"/>
  <c r="T202" i="3"/>
  <c r="V202" i="3" s="1"/>
  <c r="T203" i="3"/>
  <c r="V203" i="3" s="1"/>
  <c r="T204" i="3"/>
  <c r="V204" i="3" s="1"/>
  <c r="T205" i="3"/>
  <c r="T206" i="3"/>
  <c r="T207" i="3"/>
  <c r="V207" i="3" s="1"/>
  <c r="T208" i="3"/>
  <c r="V208" i="3" s="1"/>
  <c r="T209" i="3"/>
  <c r="V209" i="3" s="1"/>
  <c r="T210" i="3"/>
  <c r="V210" i="3" s="1"/>
  <c r="T211" i="3"/>
  <c r="V211" i="3" s="1"/>
  <c r="T212" i="3"/>
  <c r="V212" i="3" s="1"/>
  <c r="T213" i="3"/>
  <c r="V213" i="3" s="1"/>
  <c r="T214" i="3"/>
  <c r="V214" i="3" s="1"/>
  <c r="T215" i="3"/>
  <c r="V215" i="3" s="1"/>
  <c r="T216" i="3"/>
  <c r="V216" i="3" s="1"/>
  <c r="T217" i="3"/>
  <c r="V217" i="3" s="1"/>
  <c r="T218" i="3"/>
  <c r="T219" i="3"/>
  <c r="V219" i="3" s="1"/>
  <c r="T220" i="3"/>
  <c r="V220" i="3" s="1"/>
  <c r="T221" i="3"/>
  <c r="V221" i="3" s="1"/>
  <c r="T222" i="3"/>
  <c r="V222" i="3" s="1"/>
  <c r="T223" i="3"/>
  <c r="V223" i="3" s="1"/>
  <c r="T224" i="3"/>
  <c r="V224" i="3" s="1"/>
  <c r="T225" i="3"/>
  <c r="V225" i="3" s="1"/>
  <c r="T226" i="3"/>
  <c r="T227" i="3"/>
  <c r="V227" i="3" s="1"/>
  <c r="T228" i="3"/>
  <c r="V228" i="3" s="1"/>
  <c r="T229" i="3"/>
  <c r="V229" i="3" s="1"/>
  <c r="T230" i="3"/>
  <c r="V230" i="3" s="1"/>
  <c r="T231" i="3"/>
  <c r="V231" i="3" s="1"/>
  <c r="T232" i="3"/>
  <c r="V232" i="3" s="1"/>
  <c r="T233" i="3"/>
  <c r="V233" i="3" s="1"/>
  <c r="T234" i="3"/>
  <c r="V234" i="3" s="1"/>
  <c r="T235" i="3"/>
  <c r="V235" i="3" s="1"/>
  <c r="T236" i="3"/>
  <c r="V236" i="3" s="1"/>
  <c r="T237" i="3"/>
  <c r="V237" i="3" s="1"/>
  <c r="T238" i="3"/>
  <c r="V238" i="3" s="1"/>
  <c r="T239" i="3"/>
  <c r="V239" i="3" s="1"/>
  <c r="T240" i="3"/>
  <c r="V240" i="3" s="1"/>
  <c r="T241" i="3"/>
  <c r="V241" i="3" s="1"/>
  <c r="T242" i="3"/>
  <c r="V242" i="3" s="1"/>
  <c r="T243" i="3"/>
  <c r="V243" i="3" s="1"/>
  <c r="T244" i="3"/>
  <c r="V244" i="3" s="1"/>
  <c r="T245" i="3"/>
  <c r="V245" i="3" s="1"/>
  <c r="T246" i="3"/>
  <c r="V246" i="3" s="1"/>
  <c r="T247" i="3"/>
  <c r="V247" i="3" s="1"/>
  <c r="T248" i="3"/>
  <c r="V248" i="3" s="1"/>
  <c r="T249" i="3"/>
  <c r="V249" i="3" s="1"/>
  <c r="T250" i="3"/>
  <c r="T251" i="3"/>
  <c r="T252" i="3"/>
  <c r="V252" i="3" s="1"/>
  <c r="T253" i="3"/>
  <c r="V253" i="3" s="1"/>
  <c r="T254" i="3"/>
  <c r="V254" i="3" s="1"/>
  <c r="T255" i="3"/>
  <c r="V255" i="3" s="1"/>
  <c r="T256" i="3"/>
  <c r="V256" i="3" s="1"/>
  <c r="T257" i="3"/>
  <c r="V257" i="3" s="1"/>
  <c r="T258" i="3"/>
  <c r="V258" i="3" s="1"/>
  <c r="T259" i="3"/>
  <c r="V259" i="3" s="1"/>
  <c r="T260" i="3"/>
  <c r="V260" i="3" s="1"/>
  <c r="T261" i="3"/>
  <c r="V261" i="3" s="1"/>
  <c r="T262" i="3"/>
  <c r="V262" i="3" s="1"/>
  <c r="T263" i="3"/>
  <c r="V263" i="3" s="1"/>
  <c r="T264" i="3"/>
  <c r="V264" i="3" s="1"/>
  <c r="T265" i="3"/>
  <c r="T266" i="3"/>
  <c r="V266" i="3" s="1"/>
  <c r="T267" i="3"/>
  <c r="V267" i="3" s="1"/>
  <c r="T268" i="3"/>
  <c r="V268" i="3" s="1"/>
  <c r="T269" i="3"/>
  <c r="V269" i="3" s="1"/>
  <c r="T270" i="3"/>
  <c r="V270" i="3" s="1"/>
  <c r="T271" i="3"/>
  <c r="V271" i="3" s="1"/>
  <c r="T272" i="3"/>
  <c r="V272" i="3" s="1"/>
  <c r="T273" i="3"/>
  <c r="V273" i="3" s="1"/>
  <c r="T274" i="3"/>
  <c r="T275" i="3"/>
  <c r="T276" i="3"/>
  <c r="V276" i="3" s="1"/>
  <c r="T277" i="3"/>
  <c r="V277" i="3" s="1"/>
  <c r="T278" i="3"/>
  <c r="V278" i="3" s="1"/>
  <c r="T279" i="3"/>
  <c r="V279" i="3" s="1"/>
  <c r="T280" i="3"/>
  <c r="V280" i="3" s="1"/>
  <c r="T281" i="3"/>
  <c r="V281" i="3" s="1"/>
  <c r="T282" i="3"/>
  <c r="V282" i="3" s="1"/>
  <c r="T283" i="3"/>
  <c r="V283" i="3" s="1"/>
  <c r="T284" i="3"/>
  <c r="V284" i="3" s="1"/>
  <c r="T285" i="3"/>
  <c r="V285" i="3" s="1"/>
  <c r="T286" i="3"/>
  <c r="V286" i="3" s="1"/>
  <c r="T287" i="3"/>
  <c r="V287" i="3" s="1"/>
  <c r="T288" i="3"/>
  <c r="V288" i="3" s="1"/>
  <c r="T289" i="3"/>
  <c r="V289" i="3" s="1"/>
  <c r="T290" i="3"/>
  <c r="T291" i="3"/>
  <c r="V291" i="3" s="1"/>
  <c r="T292" i="3"/>
  <c r="V292" i="3" s="1"/>
  <c r="T293" i="3"/>
  <c r="V293" i="3" s="1"/>
  <c r="T294" i="3"/>
  <c r="V294" i="3" s="1"/>
  <c r="T295" i="3"/>
  <c r="V295" i="3" s="1"/>
  <c r="T296" i="3"/>
  <c r="V296" i="3" s="1"/>
  <c r="T297" i="3"/>
  <c r="V297" i="3" s="1"/>
  <c r="T298" i="3"/>
  <c r="T299" i="3"/>
  <c r="V299" i="3" s="1"/>
  <c r="T300" i="3"/>
  <c r="V300" i="3" s="1"/>
  <c r="T301" i="3"/>
  <c r="T302" i="3"/>
  <c r="T303" i="3"/>
  <c r="V303" i="3" s="1"/>
  <c r="T304" i="3"/>
  <c r="V304" i="3" s="1"/>
  <c r="T305" i="3"/>
  <c r="V305" i="3" s="1"/>
  <c r="T306" i="3"/>
  <c r="V306" i="3" s="1"/>
  <c r="T307" i="3"/>
  <c r="V307" i="3" s="1"/>
  <c r="T308" i="3"/>
  <c r="V308" i="3" s="1"/>
  <c r="T309" i="3"/>
  <c r="V309" i="3" s="1"/>
  <c r="T310" i="3"/>
  <c r="V310" i="3" s="1"/>
  <c r="T311" i="3"/>
  <c r="V311" i="3" s="1"/>
  <c r="T312" i="3"/>
  <c r="V312" i="3" s="1"/>
  <c r="T313" i="3"/>
  <c r="T314" i="3"/>
  <c r="V314" i="3" s="1"/>
  <c r="T315" i="3"/>
  <c r="V315" i="3" s="1"/>
  <c r="T316" i="3"/>
  <c r="V316" i="3" s="1"/>
  <c r="T317" i="3"/>
  <c r="V317" i="3" s="1"/>
  <c r="T318" i="3"/>
  <c r="V318" i="3" s="1"/>
  <c r="T319" i="3"/>
  <c r="V319" i="3" s="1"/>
  <c r="T320" i="3"/>
  <c r="V320" i="3" s="1"/>
  <c r="T321" i="3"/>
  <c r="V321" i="3" s="1"/>
  <c r="T322" i="3"/>
  <c r="V322" i="3" s="1"/>
  <c r="T323" i="3"/>
  <c r="V323" i="3" s="1"/>
  <c r="T324" i="3"/>
  <c r="V324" i="3" s="1"/>
  <c r="T325" i="3"/>
  <c r="T326" i="3"/>
  <c r="T327" i="3"/>
  <c r="V327" i="3" s="1"/>
  <c r="T328" i="3"/>
  <c r="V328" i="3" s="1"/>
  <c r="T329" i="3"/>
  <c r="V329" i="3" s="1"/>
  <c r="T330" i="3"/>
  <c r="V330" i="3" s="1"/>
  <c r="T331" i="3"/>
  <c r="V331" i="3" s="1"/>
  <c r="T332" i="3"/>
  <c r="V332" i="3" s="1"/>
  <c r="T333" i="3"/>
  <c r="V333" i="3" s="1"/>
  <c r="T334" i="3"/>
  <c r="T335" i="3"/>
  <c r="V335" i="3" s="1"/>
  <c r="T336" i="3"/>
  <c r="V336" i="3" s="1"/>
  <c r="T337" i="3"/>
  <c r="V337" i="3" s="1"/>
  <c r="T338" i="3"/>
  <c r="V338" i="3" s="1"/>
  <c r="T339" i="3"/>
  <c r="V339" i="3" s="1"/>
  <c r="T340" i="3"/>
  <c r="V340" i="3" s="1"/>
  <c r="T341" i="3"/>
  <c r="V341" i="3" s="1"/>
  <c r="T342" i="3"/>
  <c r="V342" i="3" s="1"/>
  <c r="T343" i="3"/>
  <c r="V343" i="3" s="1"/>
  <c r="T344" i="3"/>
  <c r="V344" i="3" s="1"/>
  <c r="T345" i="3"/>
  <c r="V345" i="3" s="1"/>
  <c r="T346" i="3"/>
  <c r="V346" i="3" s="1"/>
  <c r="T347" i="3"/>
  <c r="V347" i="3" s="1"/>
  <c r="T348" i="3"/>
  <c r="V348" i="3" s="1"/>
  <c r="T349" i="3"/>
  <c r="V349" i="3" s="1"/>
  <c r="T350" i="3"/>
  <c r="V350" i="3" s="1"/>
  <c r="T351" i="3"/>
  <c r="V351" i="3" s="1"/>
  <c r="T352" i="3"/>
  <c r="T353" i="3"/>
  <c r="V353" i="3" s="1"/>
  <c r="T354" i="3"/>
  <c r="V354" i="3" s="1"/>
  <c r="T355" i="3"/>
  <c r="V355" i="3" s="1"/>
  <c r="T356" i="3"/>
  <c r="V356" i="3" s="1"/>
  <c r="T357" i="3"/>
  <c r="V357" i="3" s="1"/>
  <c r="T358" i="3"/>
  <c r="V358" i="3" s="1"/>
  <c r="T359" i="3"/>
  <c r="V359" i="3" s="1"/>
  <c r="T360" i="3"/>
  <c r="V360" i="3" s="1"/>
  <c r="T361" i="3"/>
  <c r="V361" i="3" s="1"/>
  <c r="T362" i="3"/>
  <c r="T363" i="3"/>
  <c r="V363" i="3" s="1"/>
  <c r="T364" i="3"/>
  <c r="V364" i="3" s="1"/>
  <c r="T365" i="3"/>
  <c r="V365" i="3" s="1"/>
  <c r="T366" i="3"/>
  <c r="V366" i="3" s="1"/>
  <c r="T367" i="3"/>
  <c r="V367" i="3" s="1"/>
  <c r="T368" i="3"/>
  <c r="V368" i="3" s="1"/>
  <c r="T369" i="3"/>
  <c r="V369" i="3" s="1"/>
  <c r="T370" i="3"/>
  <c r="V370" i="3" s="1"/>
  <c r="T371" i="3"/>
  <c r="V371" i="3" s="1"/>
  <c r="T372" i="3"/>
  <c r="V372" i="3" s="1"/>
  <c r="T373" i="3"/>
  <c r="T374" i="3"/>
  <c r="V374" i="3" s="1"/>
  <c r="T375" i="3"/>
  <c r="V375" i="3" s="1"/>
  <c r="T376" i="3"/>
  <c r="V376" i="3" s="1"/>
  <c r="T377" i="3"/>
  <c r="V377" i="3" s="1"/>
  <c r="T378" i="3"/>
  <c r="T379" i="3"/>
  <c r="V379" i="3" s="1"/>
  <c r="T380" i="3"/>
  <c r="V380" i="3" s="1"/>
  <c r="T381" i="3"/>
  <c r="V381" i="3" s="1"/>
  <c r="T382" i="3"/>
  <c r="V382" i="3" s="1"/>
  <c r="T383" i="3"/>
  <c r="V383" i="3" s="1"/>
  <c r="T384" i="3"/>
  <c r="V384" i="3" s="1"/>
  <c r="T385" i="3"/>
  <c r="T386" i="3"/>
  <c r="V386" i="3" s="1"/>
  <c r="T387" i="3"/>
  <c r="V387" i="3" s="1"/>
  <c r="T388" i="3"/>
  <c r="V388" i="3" s="1"/>
  <c r="T389" i="3"/>
  <c r="V389" i="3" s="1"/>
  <c r="T390" i="3"/>
  <c r="V390" i="3" s="1"/>
  <c r="T391" i="3"/>
  <c r="V391" i="3" s="1"/>
  <c r="T392" i="3"/>
  <c r="V392" i="3" s="1"/>
  <c r="T393" i="3"/>
  <c r="V393" i="3" s="1"/>
  <c r="T394" i="3"/>
  <c r="V394" i="3" s="1"/>
  <c r="T395" i="3"/>
  <c r="V395" i="3" s="1"/>
  <c r="T396" i="3"/>
  <c r="V396" i="3" s="1"/>
  <c r="T397" i="3"/>
  <c r="T398" i="3"/>
  <c r="V398" i="3" s="1"/>
  <c r="T399" i="3"/>
  <c r="V399" i="3" s="1"/>
  <c r="T400" i="3"/>
  <c r="V400" i="3" s="1"/>
  <c r="T401" i="3"/>
  <c r="V401" i="3" s="1"/>
  <c r="T402" i="3"/>
  <c r="V402" i="3" s="1"/>
  <c r="T403" i="3"/>
  <c r="V403" i="3" s="1"/>
  <c r="T404" i="3"/>
  <c r="V404" i="3" s="1"/>
  <c r="T405" i="3"/>
  <c r="V405" i="3" s="1"/>
  <c r="T406" i="3"/>
  <c r="V406" i="3" s="1"/>
  <c r="T407" i="3"/>
  <c r="V407" i="3" s="1"/>
  <c r="T408" i="3"/>
  <c r="V408" i="3" s="1"/>
  <c r="T409" i="3"/>
  <c r="V409" i="3" s="1"/>
  <c r="T410" i="3"/>
  <c r="V410" i="3" s="1"/>
  <c r="T411" i="3"/>
  <c r="V411" i="3" s="1"/>
  <c r="T412" i="3"/>
  <c r="V412" i="3" s="1"/>
  <c r="T413" i="3"/>
  <c r="V413" i="3" s="1"/>
  <c r="T414" i="3"/>
  <c r="V414" i="3" s="1"/>
  <c r="T415" i="3"/>
  <c r="V415" i="3" s="1"/>
  <c r="T416" i="3"/>
  <c r="V416" i="3" s="1"/>
  <c r="T417" i="3"/>
  <c r="V417" i="3" s="1"/>
  <c r="T418" i="3"/>
  <c r="V418" i="3" s="1"/>
  <c r="T419" i="3"/>
  <c r="V419" i="3" s="1"/>
  <c r="T420" i="3"/>
  <c r="V420" i="3" s="1"/>
  <c r="T421" i="3"/>
  <c r="T422" i="3"/>
  <c r="V422" i="3" s="1"/>
  <c r="T423" i="3"/>
  <c r="V423" i="3" s="1"/>
  <c r="T424" i="3"/>
  <c r="V424" i="3" s="1"/>
  <c r="T425" i="3"/>
  <c r="V425" i="3" s="1"/>
  <c r="T426" i="3"/>
  <c r="V426" i="3" s="1"/>
  <c r="T427" i="3"/>
  <c r="V427" i="3" s="1"/>
  <c r="T428" i="3"/>
  <c r="V428" i="3" s="1"/>
  <c r="T429" i="3"/>
  <c r="V429" i="3" s="1"/>
  <c r="T430" i="3"/>
  <c r="V430" i="3" s="1"/>
  <c r="T431" i="3"/>
  <c r="T432" i="3"/>
  <c r="V432" i="3" s="1"/>
  <c r="T433" i="3"/>
  <c r="V433" i="3" s="1"/>
  <c r="T434" i="3"/>
  <c r="V434" i="3" s="1"/>
  <c r="T435" i="3"/>
  <c r="V435" i="3" s="1"/>
  <c r="T436" i="3"/>
  <c r="V436" i="3" s="1"/>
  <c r="T437" i="3"/>
  <c r="V437" i="3" s="1"/>
  <c r="T438" i="3"/>
  <c r="V438" i="3" s="1"/>
  <c r="T439" i="3"/>
  <c r="V439" i="3" s="1"/>
  <c r="T440" i="3"/>
  <c r="V440" i="3" s="1"/>
  <c r="T441" i="3"/>
  <c r="T442" i="3"/>
  <c r="V442" i="3" s="1"/>
  <c r="T443" i="3"/>
  <c r="V443" i="3" s="1"/>
  <c r="T444" i="3"/>
  <c r="V444" i="3" s="1"/>
  <c r="T445" i="3"/>
  <c r="V445" i="3" s="1"/>
  <c r="T446" i="3"/>
  <c r="T447" i="3"/>
  <c r="V447" i="3" s="1"/>
  <c r="T448" i="3"/>
  <c r="V448" i="3" s="1"/>
  <c r="T449" i="3"/>
  <c r="V449" i="3" s="1"/>
  <c r="T450" i="3"/>
  <c r="V450" i="3" s="1"/>
  <c r="T451" i="3"/>
  <c r="V451" i="3" s="1"/>
  <c r="T452" i="3"/>
  <c r="V452" i="3" s="1"/>
  <c r="T453" i="3"/>
  <c r="V453" i="3" s="1"/>
  <c r="T454" i="3"/>
  <c r="V454" i="3" s="1"/>
  <c r="T455" i="3"/>
  <c r="V455" i="3" s="1"/>
  <c r="T456" i="3"/>
  <c r="T457" i="3"/>
  <c r="V457" i="3" s="1"/>
  <c r="T458" i="3"/>
  <c r="V458" i="3" s="1"/>
  <c r="T459" i="3"/>
  <c r="V459" i="3" s="1"/>
  <c r="T460" i="3"/>
  <c r="V460" i="3" s="1"/>
  <c r="T461" i="3"/>
  <c r="V461" i="3" s="1"/>
  <c r="T462" i="3"/>
  <c r="V462" i="3" s="1"/>
  <c r="T463" i="3"/>
  <c r="V463" i="3" s="1"/>
  <c r="T464" i="3"/>
  <c r="T465" i="3"/>
  <c r="V465" i="3" s="1"/>
  <c r="T466" i="3"/>
  <c r="V466" i="3" s="1"/>
  <c r="T467" i="3"/>
  <c r="V467" i="3" s="1"/>
  <c r="T468" i="3"/>
  <c r="V468" i="3" s="1"/>
  <c r="T469" i="3"/>
  <c r="V469" i="3" s="1"/>
  <c r="T470" i="3"/>
  <c r="T471" i="3"/>
  <c r="V471" i="3" s="1"/>
  <c r="T472" i="3"/>
  <c r="V472" i="3" s="1"/>
  <c r="T473" i="3"/>
  <c r="V473" i="3" s="1"/>
  <c r="T474" i="3"/>
  <c r="V474" i="3" s="1"/>
  <c r="T475" i="3"/>
  <c r="V475" i="3" s="1"/>
  <c r="T476" i="3"/>
  <c r="V476" i="3" s="1"/>
  <c r="T477" i="3"/>
  <c r="V477" i="3" s="1"/>
  <c r="T478" i="3"/>
  <c r="V478" i="3" s="1"/>
  <c r="T479" i="3"/>
  <c r="V479" i="3" s="1"/>
  <c r="T480" i="3"/>
  <c r="V480" i="3" s="1"/>
  <c r="T481" i="3"/>
  <c r="T482" i="3"/>
  <c r="T483" i="3"/>
  <c r="V483" i="3" s="1"/>
  <c r="T484" i="3"/>
  <c r="V484" i="3" s="1"/>
  <c r="T485" i="3"/>
  <c r="V485" i="3" s="1"/>
  <c r="T486" i="3"/>
  <c r="V486" i="3" s="1"/>
  <c r="T487" i="3"/>
  <c r="V487" i="3" s="1"/>
  <c r="T488" i="3"/>
  <c r="V488" i="3" s="1"/>
  <c r="T489" i="3"/>
  <c r="V489" i="3" s="1"/>
  <c r="T490" i="3"/>
  <c r="V490" i="3" s="1"/>
  <c r="T491" i="3"/>
  <c r="V491" i="3" s="1"/>
  <c r="T492" i="3"/>
  <c r="V492" i="3" s="1"/>
  <c r="T493" i="3"/>
  <c r="T494" i="3"/>
  <c r="T495" i="3"/>
  <c r="V495" i="3" s="1"/>
  <c r="T496" i="3"/>
  <c r="V496" i="3" s="1"/>
  <c r="T497" i="3"/>
  <c r="V497" i="3" s="1"/>
  <c r="T498" i="3"/>
  <c r="V498" i="3" s="1"/>
  <c r="T499" i="3"/>
  <c r="V499" i="3" s="1"/>
  <c r="T500" i="3"/>
  <c r="V500" i="3" s="1"/>
  <c r="T501" i="3"/>
  <c r="V501" i="3" s="1"/>
  <c r="T502" i="3"/>
  <c r="V502" i="3" s="1"/>
  <c r="T503" i="3"/>
  <c r="V503" i="3" s="1"/>
  <c r="T504" i="3"/>
  <c r="V504" i="3" s="1"/>
  <c r="T505" i="3"/>
  <c r="V505" i="3" s="1"/>
  <c r="T2" i="3"/>
  <c r="V2" i="3" s="1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2" i="3"/>
  <c r="K3" i="3"/>
  <c r="M3" i="3" s="1"/>
  <c r="K4" i="3"/>
  <c r="M4" i="3" s="1"/>
  <c r="K5" i="3"/>
  <c r="M5" i="3" s="1"/>
  <c r="K6" i="3"/>
  <c r="M6" i="3" s="1"/>
  <c r="K7" i="3"/>
  <c r="M7" i="3" s="1"/>
  <c r="K8" i="3"/>
  <c r="M8" i="3" s="1"/>
  <c r="K9" i="3"/>
  <c r="M9" i="3" s="1"/>
  <c r="K10" i="3"/>
  <c r="M10" i="3" s="1"/>
  <c r="K11" i="3"/>
  <c r="M11" i="3" s="1"/>
  <c r="K12" i="3"/>
  <c r="M12" i="3" s="1"/>
  <c r="K13" i="3"/>
  <c r="K14" i="3"/>
  <c r="K15" i="3"/>
  <c r="M15" i="3" s="1"/>
  <c r="K16" i="3"/>
  <c r="M16" i="3" s="1"/>
  <c r="K17" i="3"/>
  <c r="M17" i="3" s="1"/>
  <c r="K18" i="3"/>
  <c r="M18" i="3" s="1"/>
  <c r="K19" i="3"/>
  <c r="M19" i="3" s="1"/>
  <c r="K20" i="3"/>
  <c r="M20" i="3" s="1"/>
  <c r="K21" i="3"/>
  <c r="M21" i="3" s="1"/>
  <c r="K22" i="3"/>
  <c r="M22" i="3" s="1"/>
  <c r="K23" i="3"/>
  <c r="K24" i="3"/>
  <c r="M24" i="3" s="1"/>
  <c r="K25" i="3"/>
  <c r="M25" i="3" s="1"/>
  <c r="K26" i="3"/>
  <c r="M26" i="3" s="1"/>
  <c r="K27" i="3"/>
  <c r="M27" i="3" s="1"/>
  <c r="K28" i="3"/>
  <c r="M28" i="3" s="1"/>
  <c r="K29" i="3"/>
  <c r="M29" i="3" s="1"/>
  <c r="K30" i="3"/>
  <c r="K31" i="3"/>
  <c r="M31" i="3" s="1"/>
  <c r="K32" i="3"/>
  <c r="M32" i="3" s="1"/>
  <c r="K33" i="3"/>
  <c r="M33" i="3" s="1"/>
  <c r="K34" i="3"/>
  <c r="M34" i="3" s="1"/>
  <c r="K35" i="3"/>
  <c r="M35" i="3" s="1"/>
  <c r="K36" i="3"/>
  <c r="M36" i="3" s="1"/>
  <c r="K37" i="3"/>
  <c r="M37" i="3" s="1"/>
  <c r="K38" i="3"/>
  <c r="K39" i="3"/>
  <c r="M39" i="3" s="1"/>
  <c r="K40" i="3"/>
  <c r="M40" i="3" s="1"/>
  <c r="K41" i="3"/>
  <c r="M41" i="3" s="1"/>
  <c r="K42" i="3"/>
  <c r="K43" i="3"/>
  <c r="M43" i="3" s="1"/>
  <c r="K44" i="3"/>
  <c r="M44" i="3" s="1"/>
  <c r="K45" i="3"/>
  <c r="M45" i="3" s="1"/>
  <c r="K46" i="3"/>
  <c r="M46" i="3" s="1"/>
  <c r="K47" i="3"/>
  <c r="M47" i="3" s="1"/>
  <c r="K48" i="3"/>
  <c r="K49" i="3"/>
  <c r="M49" i="3" s="1"/>
  <c r="K50" i="3"/>
  <c r="M50" i="3" s="1"/>
  <c r="K51" i="3"/>
  <c r="M51" i="3" s="1"/>
  <c r="K52" i="3"/>
  <c r="M52" i="3" s="1"/>
  <c r="K53" i="3"/>
  <c r="M53" i="3" s="1"/>
  <c r="K54" i="3"/>
  <c r="M54" i="3" s="1"/>
  <c r="K55" i="3"/>
  <c r="M55" i="3" s="1"/>
  <c r="K56" i="3"/>
  <c r="M56" i="3" s="1"/>
  <c r="K57" i="3"/>
  <c r="M57" i="3" s="1"/>
  <c r="K58" i="3"/>
  <c r="M58" i="3" s="1"/>
  <c r="K59" i="3"/>
  <c r="K60" i="3"/>
  <c r="M60" i="3" s="1"/>
  <c r="K61" i="3"/>
  <c r="M61" i="3" s="1"/>
  <c r="K62" i="3"/>
  <c r="K63" i="3"/>
  <c r="M63" i="3" s="1"/>
  <c r="K64" i="3"/>
  <c r="M64" i="3" s="1"/>
  <c r="K65" i="3"/>
  <c r="M65" i="3" s="1"/>
  <c r="K66" i="3"/>
  <c r="M66" i="3" s="1"/>
  <c r="K67" i="3"/>
  <c r="M67" i="3" s="1"/>
  <c r="K68" i="3"/>
  <c r="M68" i="3" s="1"/>
  <c r="K69" i="3"/>
  <c r="M69" i="3" s="1"/>
  <c r="K70" i="3"/>
  <c r="M70" i="3" s="1"/>
  <c r="K71" i="3"/>
  <c r="M71" i="3" s="1"/>
  <c r="K72" i="3"/>
  <c r="M72" i="3" s="1"/>
  <c r="K73" i="3"/>
  <c r="M73" i="3" s="1"/>
  <c r="K74" i="3"/>
  <c r="M74" i="3" s="1"/>
  <c r="K75" i="3"/>
  <c r="M75" i="3" s="1"/>
  <c r="K76" i="3"/>
  <c r="M76" i="3" s="1"/>
  <c r="K77" i="3"/>
  <c r="M77" i="3" s="1"/>
  <c r="K78" i="3"/>
  <c r="M78" i="3" s="1"/>
  <c r="K79" i="3"/>
  <c r="K80" i="3"/>
  <c r="M80" i="3" s="1"/>
  <c r="K81" i="3"/>
  <c r="M81" i="3" s="1"/>
  <c r="K82" i="3"/>
  <c r="M82" i="3" s="1"/>
  <c r="K83" i="3"/>
  <c r="M83" i="3" s="1"/>
  <c r="K84" i="3"/>
  <c r="K85" i="3"/>
  <c r="K86" i="3"/>
  <c r="M86" i="3" s="1"/>
  <c r="K87" i="3"/>
  <c r="M87" i="3" s="1"/>
  <c r="K88" i="3"/>
  <c r="M88" i="3" s="1"/>
  <c r="K89" i="3"/>
  <c r="M89" i="3" s="1"/>
  <c r="K90" i="3"/>
  <c r="M90" i="3" s="1"/>
  <c r="K91" i="3"/>
  <c r="M91" i="3" s="1"/>
  <c r="K92" i="3"/>
  <c r="M92" i="3" s="1"/>
  <c r="K93" i="3"/>
  <c r="M93" i="3" s="1"/>
  <c r="K94" i="3"/>
  <c r="M94" i="3" s="1"/>
  <c r="K95" i="3"/>
  <c r="K96" i="3"/>
  <c r="M96" i="3" s="1"/>
  <c r="K97" i="3"/>
  <c r="M97" i="3" s="1"/>
  <c r="K98" i="3"/>
  <c r="M98" i="3" s="1"/>
  <c r="K99" i="3"/>
  <c r="M99" i="3" s="1"/>
  <c r="K100" i="3"/>
  <c r="M100" i="3" s="1"/>
  <c r="K101" i="3"/>
  <c r="M101" i="3" s="1"/>
  <c r="K102" i="3"/>
  <c r="M102" i="3" s="1"/>
  <c r="K103" i="3"/>
  <c r="M103" i="3" s="1"/>
  <c r="K104" i="3"/>
  <c r="M104" i="3" s="1"/>
  <c r="K105" i="3"/>
  <c r="M105" i="3" s="1"/>
  <c r="K106" i="3"/>
  <c r="M106" i="3" s="1"/>
  <c r="K107" i="3"/>
  <c r="K108" i="3"/>
  <c r="M108" i="3" s="1"/>
  <c r="K109" i="3"/>
  <c r="K110" i="3"/>
  <c r="M110" i="3" s="1"/>
  <c r="K111" i="3"/>
  <c r="M111" i="3" s="1"/>
  <c r="K112" i="3"/>
  <c r="M112" i="3" s="1"/>
  <c r="K113" i="3"/>
  <c r="M113" i="3" s="1"/>
  <c r="K114" i="3"/>
  <c r="M114" i="3" s="1"/>
  <c r="K115" i="3"/>
  <c r="M115" i="3" s="1"/>
  <c r="K116" i="3"/>
  <c r="M116" i="3" s="1"/>
  <c r="K117" i="3"/>
  <c r="M117" i="3" s="1"/>
  <c r="K118" i="3"/>
  <c r="M118" i="3" s="1"/>
  <c r="K119" i="3"/>
  <c r="K120" i="3"/>
  <c r="M120" i="3" s="1"/>
  <c r="K121" i="3"/>
  <c r="K122" i="3"/>
  <c r="K123" i="3"/>
  <c r="M123" i="3" s="1"/>
  <c r="K124" i="3"/>
  <c r="M124" i="3" s="1"/>
  <c r="K125" i="3"/>
  <c r="M125" i="3" s="1"/>
  <c r="K126" i="3"/>
  <c r="M126" i="3" s="1"/>
  <c r="K127" i="3"/>
  <c r="M127" i="3" s="1"/>
  <c r="K128" i="3"/>
  <c r="M128" i="3" s="1"/>
  <c r="K129" i="3"/>
  <c r="M129" i="3" s="1"/>
  <c r="K130" i="3"/>
  <c r="M130" i="3" s="1"/>
  <c r="K131" i="3"/>
  <c r="M131" i="3" s="1"/>
  <c r="K132" i="3"/>
  <c r="M132" i="3" s="1"/>
  <c r="K133" i="3"/>
  <c r="K134" i="3"/>
  <c r="K135" i="3"/>
  <c r="M135" i="3" s="1"/>
  <c r="K136" i="3"/>
  <c r="M136" i="3" s="1"/>
  <c r="K137" i="3"/>
  <c r="M137" i="3" s="1"/>
  <c r="K138" i="3"/>
  <c r="M138" i="3" s="1"/>
  <c r="K139" i="3"/>
  <c r="M139" i="3" s="1"/>
  <c r="K140" i="3"/>
  <c r="M140" i="3" s="1"/>
  <c r="K141" i="3"/>
  <c r="M141" i="3" s="1"/>
  <c r="K142" i="3"/>
  <c r="M142" i="3" s="1"/>
  <c r="K143" i="3"/>
  <c r="M143" i="3" s="1"/>
  <c r="K144" i="3"/>
  <c r="M144" i="3" s="1"/>
  <c r="K145" i="3"/>
  <c r="M145" i="3" s="1"/>
  <c r="K146" i="3"/>
  <c r="M146" i="3" s="1"/>
  <c r="K147" i="3"/>
  <c r="M147" i="3" s="1"/>
  <c r="K148" i="3"/>
  <c r="M148" i="3" s="1"/>
  <c r="K149" i="3"/>
  <c r="M149" i="3" s="1"/>
  <c r="K150" i="3"/>
  <c r="M150" i="3" s="1"/>
  <c r="K151" i="3"/>
  <c r="M151" i="3" s="1"/>
  <c r="K152" i="3"/>
  <c r="M152" i="3" s="1"/>
  <c r="K153" i="3"/>
  <c r="M153" i="3" s="1"/>
  <c r="K154" i="3"/>
  <c r="M154" i="3" s="1"/>
  <c r="K155" i="3"/>
  <c r="M155" i="3" s="1"/>
  <c r="K156" i="3"/>
  <c r="K157" i="3"/>
  <c r="M157" i="3" s="1"/>
  <c r="K158" i="3"/>
  <c r="K159" i="3"/>
  <c r="M159" i="3" s="1"/>
  <c r="K160" i="3"/>
  <c r="M160" i="3" s="1"/>
  <c r="K161" i="3"/>
  <c r="M161" i="3" s="1"/>
  <c r="K162" i="3"/>
  <c r="M162" i="3" s="1"/>
  <c r="K163" i="3"/>
  <c r="M163" i="3" s="1"/>
  <c r="K164" i="3"/>
  <c r="M164" i="3" s="1"/>
  <c r="K165" i="3"/>
  <c r="M165" i="3" s="1"/>
  <c r="K166" i="3"/>
  <c r="M166" i="3" s="1"/>
  <c r="K167" i="3"/>
  <c r="K168" i="3"/>
  <c r="M168" i="3" s="1"/>
  <c r="K169" i="3"/>
  <c r="M169" i="3" s="1"/>
  <c r="K170" i="3"/>
  <c r="K171" i="3"/>
  <c r="M171" i="3" s="1"/>
  <c r="K172" i="3"/>
  <c r="M172" i="3" s="1"/>
  <c r="K173" i="3"/>
  <c r="M173" i="3" s="1"/>
  <c r="K174" i="3"/>
  <c r="M174" i="3" s="1"/>
  <c r="K175" i="3"/>
  <c r="M175" i="3" s="1"/>
  <c r="K176" i="3"/>
  <c r="M176" i="3" s="1"/>
  <c r="K177" i="3"/>
  <c r="M177" i="3" s="1"/>
  <c r="K178" i="3"/>
  <c r="M178" i="3" s="1"/>
  <c r="K179" i="3"/>
  <c r="M179" i="3" s="1"/>
  <c r="K180" i="3"/>
  <c r="M180" i="3" s="1"/>
  <c r="K181" i="3"/>
  <c r="M181" i="3" s="1"/>
  <c r="K182" i="3"/>
  <c r="K183" i="3"/>
  <c r="M183" i="3" s="1"/>
  <c r="K184" i="3"/>
  <c r="M184" i="3" s="1"/>
  <c r="K185" i="3"/>
  <c r="M185" i="3" s="1"/>
  <c r="K186" i="3"/>
  <c r="M186" i="3" s="1"/>
  <c r="K187" i="3"/>
  <c r="M187" i="3" s="1"/>
  <c r="K188" i="3"/>
  <c r="M188" i="3" s="1"/>
  <c r="K189" i="3"/>
  <c r="M189" i="3" s="1"/>
  <c r="K190" i="3"/>
  <c r="M190" i="3" s="1"/>
  <c r="K191" i="3"/>
  <c r="M191" i="3" s="1"/>
  <c r="K192" i="3"/>
  <c r="M192" i="3" s="1"/>
  <c r="K193" i="3"/>
  <c r="M193" i="3" s="1"/>
  <c r="K194" i="3"/>
  <c r="M194" i="3" s="1"/>
  <c r="K195" i="3"/>
  <c r="M195" i="3" s="1"/>
  <c r="K196" i="3"/>
  <c r="M196" i="3" s="1"/>
  <c r="K197" i="3"/>
  <c r="M197" i="3" s="1"/>
  <c r="K198" i="3"/>
  <c r="M198" i="3" s="1"/>
  <c r="K199" i="3"/>
  <c r="M199" i="3" s="1"/>
  <c r="K200" i="3"/>
  <c r="M200" i="3" s="1"/>
  <c r="K201" i="3"/>
  <c r="M201" i="3" s="1"/>
  <c r="K202" i="3"/>
  <c r="M202" i="3" s="1"/>
  <c r="K203" i="3"/>
  <c r="M203" i="3" s="1"/>
  <c r="K204" i="3"/>
  <c r="M204" i="3" s="1"/>
  <c r="K205" i="3"/>
  <c r="M205" i="3" s="1"/>
  <c r="K206" i="3"/>
  <c r="K207" i="3"/>
  <c r="M207" i="3" s="1"/>
  <c r="K208" i="3"/>
  <c r="M208" i="3" s="1"/>
  <c r="K209" i="3"/>
  <c r="M209" i="3" s="1"/>
  <c r="K210" i="3"/>
  <c r="M210" i="3" s="1"/>
  <c r="K211" i="3"/>
  <c r="M211" i="3" s="1"/>
  <c r="K212" i="3"/>
  <c r="M212" i="3" s="1"/>
  <c r="K213" i="3"/>
  <c r="M213" i="3" s="1"/>
  <c r="K214" i="3"/>
  <c r="M214" i="3" s="1"/>
  <c r="K215" i="3"/>
  <c r="K216" i="3"/>
  <c r="K217" i="3"/>
  <c r="M217" i="3" s="1"/>
  <c r="K218" i="3"/>
  <c r="K219" i="3"/>
  <c r="M219" i="3" s="1"/>
  <c r="K220" i="3"/>
  <c r="M220" i="3" s="1"/>
  <c r="K221" i="3"/>
  <c r="M221" i="3" s="1"/>
  <c r="K222" i="3"/>
  <c r="M222" i="3" s="1"/>
  <c r="K223" i="3"/>
  <c r="M223" i="3" s="1"/>
  <c r="K224" i="3"/>
  <c r="M224" i="3" s="1"/>
  <c r="K225" i="3"/>
  <c r="K226" i="3"/>
  <c r="M226" i="3" s="1"/>
  <c r="K227" i="3"/>
  <c r="M227" i="3" s="1"/>
  <c r="K228" i="3"/>
  <c r="M228" i="3" s="1"/>
  <c r="K229" i="3"/>
  <c r="M229" i="3" s="1"/>
  <c r="K230" i="3"/>
  <c r="M230" i="3" s="1"/>
  <c r="K231" i="3"/>
  <c r="M231" i="3" s="1"/>
  <c r="K232" i="3"/>
  <c r="M232" i="3" s="1"/>
  <c r="K233" i="3"/>
  <c r="M233" i="3" s="1"/>
  <c r="K234" i="3"/>
  <c r="M234" i="3" s="1"/>
  <c r="K235" i="3"/>
  <c r="M235" i="3" s="1"/>
  <c r="K236" i="3"/>
  <c r="M236" i="3" s="1"/>
  <c r="K237" i="3"/>
  <c r="M237" i="3" s="1"/>
  <c r="K238" i="3"/>
  <c r="M238" i="3" s="1"/>
  <c r="K239" i="3"/>
  <c r="M239" i="3" s="1"/>
  <c r="K240" i="3"/>
  <c r="M240" i="3" s="1"/>
  <c r="K241" i="3"/>
  <c r="M241" i="3" s="1"/>
  <c r="K242" i="3"/>
  <c r="K243" i="3"/>
  <c r="M243" i="3" s="1"/>
  <c r="K244" i="3"/>
  <c r="M244" i="3" s="1"/>
  <c r="K245" i="3"/>
  <c r="M245" i="3" s="1"/>
  <c r="K246" i="3"/>
  <c r="M246" i="3" s="1"/>
  <c r="K247" i="3"/>
  <c r="M247" i="3" s="1"/>
  <c r="K248" i="3"/>
  <c r="M248" i="3" s="1"/>
  <c r="K249" i="3"/>
  <c r="M249" i="3" s="1"/>
  <c r="K250" i="3"/>
  <c r="M250" i="3" s="1"/>
  <c r="K251" i="3"/>
  <c r="M251" i="3" s="1"/>
  <c r="K252" i="3"/>
  <c r="M252" i="3" s="1"/>
  <c r="K253" i="3"/>
  <c r="M253" i="3" s="1"/>
  <c r="K254" i="3"/>
  <c r="M254" i="3" s="1"/>
  <c r="K255" i="3"/>
  <c r="M255" i="3" s="1"/>
  <c r="K256" i="3"/>
  <c r="M256" i="3" s="1"/>
  <c r="K257" i="3"/>
  <c r="M257" i="3" s="1"/>
  <c r="K258" i="3"/>
  <c r="M258" i="3" s="1"/>
  <c r="K259" i="3"/>
  <c r="M259" i="3" s="1"/>
  <c r="K260" i="3"/>
  <c r="M260" i="3" s="1"/>
  <c r="K261" i="3"/>
  <c r="M261" i="3" s="1"/>
  <c r="K262" i="3"/>
  <c r="M262" i="3" s="1"/>
  <c r="K263" i="3"/>
  <c r="M263" i="3" s="1"/>
  <c r="K264" i="3"/>
  <c r="M264" i="3" s="1"/>
  <c r="K265" i="3"/>
  <c r="M265" i="3" s="1"/>
  <c r="K266" i="3"/>
  <c r="K267" i="3"/>
  <c r="M267" i="3" s="1"/>
  <c r="K268" i="3"/>
  <c r="M268" i="3" s="1"/>
  <c r="K269" i="3"/>
  <c r="M269" i="3" s="1"/>
  <c r="K270" i="3"/>
  <c r="M270" i="3" s="1"/>
  <c r="K271" i="3"/>
  <c r="M271" i="3" s="1"/>
  <c r="K272" i="3"/>
  <c r="M272" i="3" s="1"/>
  <c r="K273" i="3"/>
  <c r="M273" i="3" s="1"/>
  <c r="K274" i="3"/>
  <c r="M274" i="3" s="1"/>
  <c r="K275" i="3"/>
  <c r="M275" i="3" s="1"/>
  <c r="K276" i="3"/>
  <c r="K277" i="3"/>
  <c r="M277" i="3" s="1"/>
  <c r="K278" i="3"/>
  <c r="M278" i="3" s="1"/>
  <c r="K279" i="3"/>
  <c r="M279" i="3" s="1"/>
  <c r="K280" i="3"/>
  <c r="M280" i="3" s="1"/>
  <c r="K281" i="3"/>
  <c r="M281" i="3" s="1"/>
  <c r="K282" i="3"/>
  <c r="M282" i="3" s="1"/>
  <c r="K283" i="3"/>
  <c r="M283" i="3" s="1"/>
  <c r="K284" i="3"/>
  <c r="M284" i="3" s="1"/>
  <c r="K285" i="3"/>
  <c r="M285" i="3" s="1"/>
  <c r="K286" i="3"/>
  <c r="M286" i="3" s="1"/>
  <c r="K287" i="3"/>
  <c r="M287" i="3" s="1"/>
  <c r="K288" i="3"/>
  <c r="M288" i="3" s="1"/>
  <c r="K289" i="3"/>
  <c r="M289" i="3" s="1"/>
  <c r="K290" i="3"/>
  <c r="M290" i="3" s="1"/>
  <c r="K291" i="3"/>
  <c r="M291" i="3" s="1"/>
  <c r="K292" i="3"/>
  <c r="M292" i="3" s="1"/>
  <c r="K293" i="3"/>
  <c r="M293" i="3" s="1"/>
  <c r="K294" i="3"/>
  <c r="M294" i="3" s="1"/>
  <c r="K295" i="3"/>
  <c r="M295" i="3" s="1"/>
  <c r="K296" i="3"/>
  <c r="M296" i="3" s="1"/>
  <c r="K297" i="3"/>
  <c r="M297" i="3" s="1"/>
  <c r="K298" i="3"/>
  <c r="M298" i="3" s="1"/>
  <c r="K299" i="3"/>
  <c r="K300" i="3"/>
  <c r="M300" i="3" s="1"/>
  <c r="K301" i="3"/>
  <c r="K302" i="3"/>
  <c r="M302" i="3" s="1"/>
  <c r="K303" i="3"/>
  <c r="M303" i="3" s="1"/>
  <c r="K304" i="3"/>
  <c r="M304" i="3" s="1"/>
  <c r="K305" i="3"/>
  <c r="M305" i="3" s="1"/>
  <c r="K306" i="3"/>
  <c r="M306" i="3" s="1"/>
  <c r="K307" i="3"/>
  <c r="M307" i="3" s="1"/>
  <c r="K308" i="3"/>
  <c r="M308" i="3" s="1"/>
  <c r="K309" i="3"/>
  <c r="M309" i="3" s="1"/>
  <c r="K310" i="3"/>
  <c r="K311" i="3"/>
  <c r="M311" i="3" s="1"/>
  <c r="K312" i="3"/>
  <c r="M312" i="3" s="1"/>
  <c r="K313" i="3"/>
  <c r="K314" i="3"/>
  <c r="M314" i="3" s="1"/>
  <c r="K315" i="3"/>
  <c r="M315" i="3" s="1"/>
  <c r="K316" i="3"/>
  <c r="M316" i="3" s="1"/>
  <c r="K317" i="3"/>
  <c r="M317" i="3" s="1"/>
  <c r="K318" i="3"/>
  <c r="M318" i="3" s="1"/>
  <c r="K319" i="3"/>
  <c r="M319" i="3" s="1"/>
  <c r="K320" i="3"/>
  <c r="M320" i="3" s="1"/>
  <c r="K321" i="3"/>
  <c r="M321" i="3" s="1"/>
  <c r="K322" i="3"/>
  <c r="M322" i="3" s="1"/>
  <c r="K323" i="3"/>
  <c r="M323" i="3" s="1"/>
  <c r="K324" i="3"/>
  <c r="M324" i="3" s="1"/>
  <c r="K325" i="3"/>
  <c r="M325" i="3" s="1"/>
  <c r="K326" i="3"/>
  <c r="M326" i="3" s="1"/>
  <c r="K327" i="3"/>
  <c r="M327" i="3" s="1"/>
  <c r="K328" i="3"/>
  <c r="M328" i="3" s="1"/>
  <c r="K329" i="3"/>
  <c r="M329" i="3" s="1"/>
  <c r="K330" i="3"/>
  <c r="M330" i="3" s="1"/>
  <c r="K331" i="3"/>
  <c r="M331" i="3" s="1"/>
  <c r="K332" i="3"/>
  <c r="M332" i="3" s="1"/>
  <c r="K333" i="3"/>
  <c r="M333" i="3" s="1"/>
  <c r="K334" i="3"/>
  <c r="M334" i="3" s="1"/>
  <c r="K335" i="3"/>
  <c r="M335" i="3" s="1"/>
  <c r="K336" i="3"/>
  <c r="M336" i="3" s="1"/>
  <c r="K337" i="3"/>
  <c r="M337" i="3" s="1"/>
  <c r="K338" i="3"/>
  <c r="K339" i="3"/>
  <c r="M339" i="3" s="1"/>
  <c r="K340" i="3"/>
  <c r="M340" i="3" s="1"/>
  <c r="K341" i="3"/>
  <c r="M341" i="3" s="1"/>
  <c r="K342" i="3"/>
  <c r="M342" i="3" s="1"/>
  <c r="K343" i="3"/>
  <c r="M343" i="3" s="1"/>
  <c r="K344" i="3"/>
  <c r="M344" i="3" s="1"/>
  <c r="K345" i="3"/>
  <c r="M345" i="3" s="1"/>
  <c r="K346" i="3"/>
  <c r="M346" i="3" s="1"/>
  <c r="K347" i="3"/>
  <c r="M347" i="3" s="1"/>
  <c r="K348" i="3"/>
  <c r="M348" i="3" s="1"/>
  <c r="K349" i="3"/>
  <c r="K350" i="3"/>
  <c r="M350" i="3" s="1"/>
  <c r="K351" i="3"/>
  <c r="M351" i="3" s="1"/>
  <c r="K352" i="3"/>
  <c r="M352" i="3" s="1"/>
  <c r="K353" i="3"/>
  <c r="M353" i="3" s="1"/>
  <c r="K354" i="3"/>
  <c r="M354" i="3" s="1"/>
  <c r="K355" i="3"/>
  <c r="M355" i="3" s="1"/>
  <c r="K356" i="3"/>
  <c r="M356" i="3" s="1"/>
  <c r="K357" i="3"/>
  <c r="M357" i="3" s="1"/>
  <c r="K358" i="3"/>
  <c r="K359" i="3"/>
  <c r="K360" i="3"/>
  <c r="M360" i="3" s="1"/>
  <c r="K361" i="3"/>
  <c r="M361" i="3" s="1"/>
  <c r="K362" i="3"/>
  <c r="M362" i="3" s="1"/>
  <c r="K363" i="3"/>
  <c r="M363" i="3" s="1"/>
  <c r="K364" i="3"/>
  <c r="M364" i="3" s="1"/>
  <c r="K365" i="3"/>
  <c r="M365" i="3" s="1"/>
  <c r="K366" i="3"/>
  <c r="M366" i="3" s="1"/>
  <c r="K367" i="3"/>
  <c r="M367" i="3" s="1"/>
  <c r="K368" i="3"/>
  <c r="M368" i="3" s="1"/>
  <c r="K369" i="3"/>
  <c r="M369" i="3" s="1"/>
  <c r="K370" i="3"/>
  <c r="M370" i="3" s="1"/>
  <c r="K371" i="3"/>
  <c r="M371" i="3" s="1"/>
  <c r="K372" i="3"/>
  <c r="M372" i="3" s="1"/>
  <c r="K373" i="3"/>
  <c r="M373" i="3" s="1"/>
  <c r="K374" i="3"/>
  <c r="M374" i="3" s="1"/>
  <c r="K375" i="3"/>
  <c r="M375" i="3" s="1"/>
  <c r="K376" i="3"/>
  <c r="M376" i="3" s="1"/>
  <c r="K377" i="3"/>
  <c r="M377" i="3" s="1"/>
  <c r="K378" i="3"/>
  <c r="M378" i="3" s="1"/>
  <c r="K379" i="3"/>
  <c r="M379" i="3" s="1"/>
  <c r="K380" i="3"/>
  <c r="M380" i="3" s="1"/>
  <c r="K381" i="3"/>
  <c r="M381" i="3" s="1"/>
  <c r="K382" i="3"/>
  <c r="M382" i="3" s="1"/>
  <c r="K383" i="3"/>
  <c r="M383" i="3" s="1"/>
  <c r="K384" i="3"/>
  <c r="M384" i="3" s="1"/>
  <c r="K385" i="3"/>
  <c r="M385" i="3" s="1"/>
  <c r="K386" i="3"/>
  <c r="K387" i="3"/>
  <c r="M387" i="3" s="1"/>
  <c r="K388" i="3"/>
  <c r="M388" i="3" s="1"/>
  <c r="K389" i="3"/>
  <c r="M389" i="3" s="1"/>
  <c r="K390" i="3"/>
  <c r="M390" i="3" s="1"/>
  <c r="K391" i="3"/>
  <c r="M391" i="3" s="1"/>
  <c r="K392" i="3"/>
  <c r="M392" i="3" s="1"/>
  <c r="K393" i="3"/>
  <c r="M393" i="3" s="1"/>
  <c r="K394" i="3"/>
  <c r="M394" i="3" s="1"/>
  <c r="K395" i="3"/>
  <c r="M395" i="3" s="1"/>
  <c r="K396" i="3"/>
  <c r="K397" i="3"/>
  <c r="M397" i="3" s="1"/>
  <c r="K398" i="3"/>
  <c r="M398" i="3" s="1"/>
  <c r="K399" i="3"/>
  <c r="M399" i="3" s="1"/>
  <c r="K400" i="3"/>
  <c r="M400" i="3" s="1"/>
  <c r="K401" i="3"/>
  <c r="M401" i="3" s="1"/>
  <c r="K402" i="3"/>
  <c r="M402" i="3" s="1"/>
  <c r="K403" i="3"/>
  <c r="M403" i="3" s="1"/>
  <c r="K404" i="3"/>
  <c r="M404" i="3" s="1"/>
  <c r="K405" i="3"/>
  <c r="M405" i="3" s="1"/>
  <c r="K406" i="3"/>
  <c r="M406" i="3" s="1"/>
  <c r="K407" i="3"/>
  <c r="M407" i="3" s="1"/>
  <c r="K408" i="3"/>
  <c r="M408" i="3" s="1"/>
  <c r="K409" i="3"/>
  <c r="M409" i="3" s="1"/>
  <c r="K410" i="3"/>
  <c r="K411" i="3"/>
  <c r="M411" i="3" s="1"/>
  <c r="K412" i="3"/>
  <c r="M412" i="3" s="1"/>
  <c r="K413" i="3"/>
  <c r="M413" i="3" s="1"/>
  <c r="K414" i="3"/>
  <c r="M414" i="3" s="1"/>
  <c r="K415" i="3"/>
  <c r="M415" i="3" s="1"/>
  <c r="K416" i="3"/>
  <c r="M416" i="3" s="1"/>
  <c r="K417" i="3"/>
  <c r="M417" i="3" s="1"/>
  <c r="K418" i="3"/>
  <c r="M418" i="3" s="1"/>
  <c r="K419" i="3"/>
  <c r="M419" i="3" s="1"/>
  <c r="K420" i="3"/>
  <c r="M420" i="3" s="1"/>
  <c r="K421" i="3"/>
  <c r="M421" i="3" s="1"/>
  <c r="K422" i="3"/>
  <c r="M422" i="3" s="1"/>
  <c r="K423" i="3"/>
  <c r="M423" i="3" s="1"/>
  <c r="K424" i="3"/>
  <c r="M424" i="3" s="1"/>
  <c r="K425" i="3"/>
  <c r="M425" i="3" s="1"/>
  <c r="K426" i="3"/>
  <c r="M426" i="3" s="1"/>
  <c r="K427" i="3"/>
  <c r="M427" i="3" s="1"/>
  <c r="K428" i="3"/>
  <c r="M428" i="3" s="1"/>
  <c r="K429" i="3"/>
  <c r="M429" i="3" s="1"/>
  <c r="K430" i="3"/>
  <c r="M430" i="3" s="1"/>
  <c r="K431" i="3"/>
  <c r="M431" i="3" s="1"/>
  <c r="K432" i="3"/>
  <c r="K433" i="3"/>
  <c r="M433" i="3" s="1"/>
  <c r="K434" i="3"/>
  <c r="M434" i="3" s="1"/>
  <c r="K435" i="3"/>
  <c r="M435" i="3" s="1"/>
  <c r="K436" i="3"/>
  <c r="M436" i="3" s="1"/>
  <c r="K437" i="3"/>
  <c r="M437" i="3" s="1"/>
  <c r="K438" i="3"/>
  <c r="M438" i="3" s="1"/>
  <c r="K439" i="3"/>
  <c r="M439" i="3" s="1"/>
  <c r="K440" i="3"/>
  <c r="M440" i="3" s="1"/>
  <c r="K441" i="3"/>
  <c r="K442" i="3"/>
  <c r="M442" i="3" s="1"/>
  <c r="K443" i="3"/>
  <c r="M443" i="3" s="1"/>
  <c r="K444" i="3"/>
  <c r="M444" i="3" s="1"/>
  <c r="K445" i="3"/>
  <c r="M445" i="3" s="1"/>
  <c r="K446" i="3"/>
  <c r="M446" i="3" s="1"/>
  <c r="K447" i="3"/>
  <c r="M447" i="3" s="1"/>
  <c r="K448" i="3"/>
  <c r="M448" i="3" s="1"/>
  <c r="K449" i="3"/>
  <c r="M449" i="3" s="1"/>
  <c r="K450" i="3"/>
  <c r="M450" i="3" s="1"/>
  <c r="K451" i="3"/>
  <c r="M451" i="3" s="1"/>
  <c r="K452" i="3"/>
  <c r="M452" i="3" s="1"/>
  <c r="K453" i="3"/>
  <c r="M453" i="3" s="1"/>
  <c r="K454" i="3"/>
  <c r="M454" i="3" s="1"/>
  <c r="K455" i="3"/>
  <c r="M455" i="3" s="1"/>
  <c r="K456" i="3"/>
  <c r="M456" i="3" s="1"/>
  <c r="K457" i="3"/>
  <c r="M457" i="3" s="1"/>
  <c r="K458" i="3"/>
  <c r="K459" i="3"/>
  <c r="M459" i="3" s="1"/>
  <c r="K460" i="3"/>
  <c r="M460" i="3" s="1"/>
  <c r="K461" i="3"/>
  <c r="M461" i="3" s="1"/>
  <c r="K462" i="3"/>
  <c r="M462" i="3" s="1"/>
  <c r="K463" i="3"/>
  <c r="M463" i="3" s="1"/>
  <c r="K464" i="3"/>
  <c r="M464" i="3" s="1"/>
  <c r="K465" i="3"/>
  <c r="M465" i="3" s="1"/>
  <c r="K466" i="3"/>
  <c r="M466" i="3" s="1"/>
  <c r="K467" i="3"/>
  <c r="M467" i="3" s="1"/>
  <c r="K468" i="3"/>
  <c r="M468" i="3" s="1"/>
  <c r="K469" i="3"/>
  <c r="M469" i="3" s="1"/>
  <c r="K470" i="3"/>
  <c r="K471" i="3"/>
  <c r="M471" i="3" s="1"/>
  <c r="K472" i="3"/>
  <c r="M472" i="3" s="1"/>
  <c r="K473" i="3"/>
  <c r="M473" i="3" s="1"/>
  <c r="K474" i="3"/>
  <c r="M474" i="3" s="1"/>
  <c r="K475" i="3"/>
  <c r="M475" i="3" s="1"/>
  <c r="K476" i="3"/>
  <c r="M476" i="3" s="1"/>
  <c r="K477" i="3"/>
  <c r="M477" i="3" s="1"/>
  <c r="K478" i="3"/>
  <c r="M478" i="3" s="1"/>
  <c r="K479" i="3"/>
  <c r="M479" i="3" s="1"/>
  <c r="K480" i="3"/>
  <c r="M480" i="3" s="1"/>
  <c r="K481" i="3"/>
  <c r="M481" i="3" s="1"/>
  <c r="K482" i="3"/>
  <c r="M482" i="3" s="1"/>
  <c r="K483" i="3"/>
  <c r="M483" i="3" s="1"/>
  <c r="K484" i="3"/>
  <c r="K485" i="3"/>
  <c r="M485" i="3" s="1"/>
  <c r="K486" i="3"/>
  <c r="M486" i="3" s="1"/>
  <c r="K487" i="3"/>
  <c r="M487" i="3" s="1"/>
  <c r="K488" i="3"/>
  <c r="M488" i="3" s="1"/>
  <c r="K489" i="3"/>
  <c r="M489" i="3" s="1"/>
  <c r="K490" i="3"/>
  <c r="M490" i="3" s="1"/>
  <c r="K491" i="3"/>
  <c r="M491" i="3" s="1"/>
  <c r="K492" i="3"/>
  <c r="M492" i="3" s="1"/>
  <c r="K493" i="3"/>
  <c r="M493" i="3" s="1"/>
  <c r="K494" i="3"/>
  <c r="M494" i="3" s="1"/>
  <c r="K495" i="3"/>
  <c r="M495" i="3" s="1"/>
  <c r="K496" i="3"/>
  <c r="M496" i="3" s="1"/>
  <c r="K497" i="3"/>
  <c r="M497" i="3" s="1"/>
  <c r="K498" i="3"/>
  <c r="M498" i="3" s="1"/>
  <c r="K499" i="3"/>
  <c r="M499" i="3" s="1"/>
  <c r="K500" i="3"/>
  <c r="M500" i="3" s="1"/>
  <c r="K501" i="3"/>
  <c r="M501" i="3" s="1"/>
  <c r="K502" i="3"/>
  <c r="M502" i="3" s="1"/>
  <c r="K503" i="3"/>
  <c r="M503" i="3" s="1"/>
  <c r="K504" i="3"/>
  <c r="M504" i="3" s="1"/>
  <c r="K505" i="3"/>
  <c r="M505" i="3" s="1"/>
  <c r="K2" i="3"/>
  <c r="M2" i="3" s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2" i="3"/>
  <c r="AB248" i="3" l="1"/>
  <c r="AC248" i="3" s="1"/>
  <c r="V226" i="3"/>
  <c r="V142" i="3"/>
  <c r="AC151" i="3"/>
  <c r="Y142" i="3"/>
  <c r="AC142" i="3" s="1"/>
  <c r="Y214" i="3"/>
  <c r="AC214" i="3" s="1"/>
  <c r="Y190" i="3"/>
  <c r="Y130" i="3"/>
  <c r="AC130" i="3" s="1"/>
  <c r="M358" i="3"/>
  <c r="Y178" i="3"/>
  <c r="AB167" i="3"/>
  <c r="AC167" i="3" s="1"/>
  <c r="AB131" i="3"/>
  <c r="AC131" i="3" s="1"/>
  <c r="V168" i="3"/>
  <c r="Y360" i="3"/>
  <c r="AC360" i="3" s="1"/>
  <c r="M299" i="3"/>
  <c r="V119" i="3"/>
  <c r="V83" i="3"/>
  <c r="AC476" i="3"/>
  <c r="AB12" i="3"/>
  <c r="AC12" i="3" s="1"/>
  <c r="V464" i="3"/>
  <c r="AB36" i="3"/>
  <c r="AC36" i="3" s="1"/>
  <c r="AB24" i="3"/>
  <c r="AC24" i="3" s="1"/>
  <c r="V155" i="3"/>
  <c r="AB87" i="3"/>
  <c r="AC87" i="3" s="1"/>
  <c r="Y183" i="3"/>
  <c r="AC183" i="3" s="1"/>
  <c r="V61" i="3"/>
  <c r="Y171" i="3"/>
  <c r="AC171" i="3" s="1"/>
  <c r="V205" i="3"/>
  <c r="AB77" i="3"/>
  <c r="AC77" i="3" s="1"/>
  <c r="M79" i="3"/>
  <c r="AB43" i="3"/>
  <c r="AC43" i="3" s="1"/>
  <c r="AB31" i="3"/>
  <c r="AC31" i="3" s="1"/>
  <c r="AB19" i="3"/>
  <c r="AC19" i="3" s="1"/>
  <c r="AB7" i="3"/>
  <c r="AC7" i="3" s="1"/>
  <c r="M23" i="3"/>
  <c r="M215" i="3"/>
  <c r="V189" i="3"/>
  <c r="AB102" i="3"/>
  <c r="AC102" i="3" s="1"/>
  <c r="AB5" i="3"/>
  <c r="AC5" i="3" s="1"/>
  <c r="AB114" i="3"/>
  <c r="AC114" i="3" s="1"/>
  <c r="AB66" i="3"/>
  <c r="AC66" i="3" s="1"/>
  <c r="AB78" i="3"/>
  <c r="AC78" i="3" s="1"/>
  <c r="AB90" i="3"/>
  <c r="AC90" i="3" s="1"/>
  <c r="AB101" i="3"/>
  <c r="AC101" i="3" s="1"/>
  <c r="V11" i="3"/>
  <c r="AB359" i="3"/>
  <c r="AB45" i="3"/>
  <c r="AC45" i="3" s="1"/>
  <c r="AB123" i="3"/>
  <c r="AC123" i="3" s="1"/>
  <c r="AB132" i="3"/>
  <c r="AC132" i="3" s="1"/>
  <c r="M432" i="3"/>
  <c r="V441" i="3"/>
  <c r="AB120" i="3"/>
  <c r="AC120" i="3" s="1"/>
  <c r="Y23" i="3"/>
  <c r="M156" i="3"/>
  <c r="AB107" i="3"/>
  <c r="AC107" i="3" s="1"/>
  <c r="M84" i="3"/>
  <c r="AB119" i="3"/>
  <c r="AC119" i="3" s="1"/>
  <c r="Y11" i="3"/>
  <c r="AB503" i="3"/>
  <c r="AC503" i="3" s="1"/>
  <c r="AB491" i="3"/>
  <c r="AB479" i="3"/>
  <c r="AC479" i="3" s="1"/>
  <c r="AB467" i="3"/>
  <c r="AC467" i="3" s="1"/>
  <c r="AB465" i="3"/>
  <c r="AC465" i="3" s="1"/>
  <c r="M359" i="3"/>
  <c r="M167" i="3"/>
  <c r="V47" i="3"/>
  <c r="Y359" i="3"/>
  <c r="V275" i="3"/>
  <c r="AB33" i="3"/>
  <c r="AC33" i="3" s="1"/>
  <c r="AB21" i="3"/>
  <c r="AC21" i="3" s="1"/>
  <c r="Y296" i="3"/>
  <c r="AC296" i="3" s="1"/>
  <c r="AB20" i="3"/>
  <c r="AC20" i="3" s="1"/>
  <c r="M225" i="3"/>
  <c r="V431" i="3"/>
  <c r="AB46" i="3"/>
  <c r="AC46" i="3" s="1"/>
  <c r="AB22" i="3"/>
  <c r="AC22" i="3" s="1"/>
  <c r="AB58" i="3"/>
  <c r="AC58" i="3" s="1"/>
  <c r="AB34" i="3"/>
  <c r="AC34" i="3" s="1"/>
  <c r="AB10" i="3"/>
  <c r="AC10" i="3" s="1"/>
  <c r="V334" i="3"/>
  <c r="AB191" i="3"/>
  <c r="AC191" i="3" s="1"/>
  <c r="M310" i="3"/>
  <c r="Y491" i="3"/>
  <c r="AB47" i="3"/>
  <c r="AC47" i="3" s="1"/>
  <c r="AB35" i="3"/>
  <c r="AC35" i="3" s="1"/>
  <c r="AB23" i="3"/>
  <c r="AB11" i="3"/>
  <c r="V298" i="3"/>
  <c r="V251" i="3"/>
  <c r="V274" i="3"/>
  <c r="AB59" i="3"/>
  <c r="AC59" i="3" s="1"/>
  <c r="V352" i="3"/>
  <c r="V184" i="3"/>
  <c r="Y86" i="3"/>
  <c r="Y494" i="3"/>
  <c r="M458" i="3"/>
  <c r="M42" i="3"/>
  <c r="AB450" i="3"/>
  <c r="AC450" i="3" s="1"/>
  <c r="AB414" i="3"/>
  <c r="AC414" i="3" s="1"/>
  <c r="M30" i="3"/>
  <c r="V378" i="3"/>
  <c r="V206" i="3"/>
  <c r="Y398" i="3"/>
  <c r="AC398" i="3" s="1"/>
  <c r="AB505" i="3"/>
  <c r="AB481" i="3"/>
  <c r="AC481" i="3" s="1"/>
  <c r="AB469" i="3"/>
  <c r="AB457" i="3"/>
  <c r="V265" i="3"/>
  <c r="Y445" i="3"/>
  <c r="AC445" i="3" s="1"/>
  <c r="Y469" i="3"/>
  <c r="M133" i="3"/>
  <c r="M170" i="3"/>
  <c r="V170" i="3"/>
  <c r="V373" i="3"/>
  <c r="Y278" i="3"/>
  <c r="Y505" i="3"/>
  <c r="Y181" i="3"/>
  <c r="AC181" i="3" s="1"/>
  <c r="AB278" i="3"/>
  <c r="AB242" i="3"/>
  <c r="AC242" i="3" s="1"/>
  <c r="AB194" i="3"/>
  <c r="M85" i="3"/>
  <c r="Y422" i="3"/>
  <c r="AC422" i="3" s="1"/>
  <c r="V290" i="3"/>
  <c r="Y121" i="3"/>
  <c r="V362" i="3"/>
  <c r="V385" i="3"/>
  <c r="M349" i="3"/>
  <c r="AB218" i="3"/>
  <c r="AC218" i="3" s="1"/>
  <c r="AB206" i="3"/>
  <c r="AC206" i="3" s="1"/>
  <c r="AB182" i="3"/>
  <c r="AC182" i="3" s="1"/>
  <c r="AB170" i="3"/>
  <c r="AB158" i="3"/>
  <c r="Y482" i="3"/>
  <c r="Y470" i="3"/>
  <c r="AC470" i="3" s="1"/>
  <c r="Y372" i="3"/>
  <c r="AC372" i="3" s="1"/>
  <c r="V446" i="3"/>
  <c r="M338" i="3"/>
  <c r="Y193" i="3"/>
  <c r="AC193" i="3" s="1"/>
  <c r="AB72" i="3"/>
  <c r="AC72" i="3" s="1"/>
  <c r="V494" i="3"/>
  <c r="V493" i="3"/>
  <c r="V481" i="3"/>
  <c r="M206" i="3"/>
  <c r="Y168" i="3"/>
  <c r="AC168" i="3" s="1"/>
  <c r="Y144" i="3"/>
  <c r="AC144" i="3" s="1"/>
  <c r="AB156" i="3"/>
  <c r="Y216" i="3"/>
  <c r="AC216" i="3" s="1"/>
  <c r="Y192" i="3"/>
  <c r="AC192" i="3" s="1"/>
  <c r="Y156" i="3"/>
  <c r="M216" i="3"/>
  <c r="V456" i="3"/>
  <c r="V313" i="3"/>
  <c r="M301" i="3"/>
  <c r="V62" i="3"/>
  <c r="M386" i="3"/>
  <c r="Y433" i="3"/>
  <c r="AC433" i="3" s="1"/>
  <c r="Y230" i="3"/>
  <c r="AC230" i="3" s="1"/>
  <c r="V470" i="3"/>
  <c r="V301" i="3"/>
  <c r="Y97" i="3"/>
  <c r="Y446" i="3"/>
  <c r="AC446" i="3" s="1"/>
  <c r="Y133" i="3"/>
  <c r="AC133" i="3" s="1"/>
  <c r="AB61" i="3"/>
  <c r="AC61" i="3" s="1"/>
  <c r="AB49" i="3"/>
  <c r="AC49" i="3" s="1"/>
  <c r="AB73" i="3"/>
  <c r="AC73" i="3" s="1"/>
  <c r="V397" i="3"/>
  <c r="Y170" i="3"/>
  <c r="AB97" i="3"/>
  <c r="AB85" i="3"/>
  <c r="AC85" i="3" s="1"/>
  <c r="V325" i="3"/>
  <c r="M109" i="3"/>
  <c r="Y74" i="3"/>
  <c r="Y62" i="3"/>
  <c r="Y14" i="3"/>
  <c r="M470" i="3"/>
  <c r="Y98" i="3"/>
  <c r="V218" i="3"/>
  <c r="Y396" i="3"/>
  <c r="AC396" i="3" s="1"/>
  <c r="AB71" i="3"/>
  <c r="AC71" i="3" s="1"/>
  <c r="AB95" i="3"/>
  <c r="AC95" i="3" s="1"/>
  <c r="V131" i="3"/>
  <c r="M48" i="3"/>
  <c r="AB96" i="3"/>
  <c r="AC96" i="3" s="1"/>
  <c r="AB83" i="3"/>
  <c r="AC83" i="3" s="1"/>
  <c r="AB84" i="3"/>
  <c r="AC84" i="3" s="1"/>
  <c r="AB121" i="3"/>
  <c r="Y38" i="3"/>
  <c r="Y457" i="3"/>
  <c r="M313" i="3"/>
  <c r="V421" i="3"/>
  <c r="AB109" i="3"/>
  <c r="AC109" i="3" s="1"/>
  <c r="Y26" i="3"/>
  <c r="V482" i="3"/>
  <c r="V250" i="3"/>
  <c r="V82" i="3"/>
  <c r="V70" i="3"/>
  <c r="V58" i="3"/>
  <c r="V46" i="3"/>
  <c r="M266" i="3"/>
  <c r="AB32" i="3"/>
  <c r="AC32" i="3" s="1"/>
  <c r="AB8" i="3"/>
  <c r="AC8" i="3" s="1"/>
  <c r="Y458" i="3"/>
  <c r="AC458" i="3" s="1"/>
  <c r="M122" i="3"/>
  <c r="Y194" i="3"/>
  <c r="V302" i="3"/>
  <c r="Y434" i="3"/>
  <c r="AC434" i="3" s="1"/>
  <c r="AB482" i="3"/>
  <c r="M38" i="3"/>
  <c r="M121" i="3"/>
  <c r="V145" i="3"/>
  <c r="M441" i="3"/>
  <c r="AB57" i="3"/>
  <c r="AC57" i="3" s="1"/>
  <c r="M218" i="3"/>
  <c r="AB108" i="3"/>
  <c r="AC108" i="3" s="1"/>
  <c r="M276" i="3"/>
  <c r="V12" i="3"/>
  <c r="M396" i="3"/>
  <c r="V326" i="3"/>
  <c r="Y158" i="3"/>
  <c r="Y110" i="3"/>
  <c r="M410" i="3"/>
  <c r="AB129" i="3"/>
  <c r="AC129" i="3" s="1"/>
  <c r="M95" i="3"/>
  <c r="M107" i="3"/>
  <c r="M119" i="3"/>
  <c r="M59" i="3"/>
  <c r="AB26" i="3"/>
  <c r="Y290" i="3"/>
  <c r="AC290" i="3" s="1"/>
  <c r="M242" i="3"/>
  <c r="V181" i="3"/>
  <c r="V157" i="3"/>
  <c r="V133" i="3"/>
  <c r="Y277" i="3"/>
  <c r="AC277" i="3" s="1"/>
  <c r="V193" i="3"/>
  <c r="M484" i="3"/>
  <c r="M14" i="3"/>
  <c r="Y349" i="3"/>
  <c r="AC349" i="3" s="1"/>
  <c r="M13" i="3"/>
  <c r="V86" i="3"/>
  <c r="AB122" i="3"/>
  <c r="AC122" i="3" s="1"/>
  <c r="AB86" i="3"/>
  <c r="AB110" i="3"/>
  <c r="Y326" i="3"/>
  <c r="AC326" i="3" s="1"/>
  <c r="Y146" i="3"/>
  <c r="M182" i="3"/>
  <c r="V98" i="3"/>
  <c r="AB146" i="3"/>
  <c r="AB14" i="3"/>
  <c r="Y314" i="3"/>
  <c r="AC314" i="3" s="1"/>
  <c r="AB350" i="3"/>
  <c r="AC350" i="3" s="1"/>
  <c r="AB302" i="3"/>
  <c r="AC302" i="3" s="1"/>
  <c r="AB362" i="3"/>
  <c r="AC362" i="3" s="1"/>
  <c r="AB338" i="3"/>
  <c r="AC338" i="3" s="1"/>
  <c r="AB325" i="3"/>
  <c r="AB289" i="3"/>
  <c r="AC289" i="3" s="1"/>
  <c r="AB37" i="3"/>
  <c r="AC37" i="3" s="1"/>
  <c r="AB25" i="3"/>
  <c r="AC25" i="3" s="1"/>
  <c r="AB13" i="3"/>
  <c r="AC13" i="3" s="1"/>
  <c r="AB301" i="3"/>
  <c r="AC301" i="3" s="1"/>
  <c r="AB265" i="3"/>
  <c r="AC265" i="3" s="1"/>
  <c r="AC386" i="3"/>
  <c r="M134" i="3"/>
  <c r="M158" i="3"/>
  <c r="AB48" i="3"/>
  <c r="AC48" i="3" s="1"/>
  <c r="AB62" i="3"/>
  <c r="AB74" i="3"/>
  <c r="AB50" i="3"/>
  <c r="AC50" i="3" s="1"/>
  <c r="AB38" i="3"/>
  <c r="AB134" i="3"/>
  <c r="AC134" i="3" s="1"/>
  <c r="AB494" i="3"/>
  <c r="AB98" i="3"/>
  <c r="Y397" i="3"/>
  <c r="AC397" i="3" s="1"/>
  <c r="Y361" i="3"/>
  <c r="AC361" i="3" s="1"/>
  <c r="M62" i="3"/>
  <c r="Y421" i="3"/>
  <c r="AC421" i="3" s="1"/>
  <c r="Y385" i="3"/>
  <c r="AC385" i="3" s="1"/>
  <c r="Y325" i="3"/>
  <c r="Y373" i="3"/>
  <c r="AC373" i="3" s="1"/>
  <c r="Y313" i="3"/>
  <c r="AC313" i="3" s="1"/>
  <c r="AC501" i="3"/>
  <c r="AC489" i="3"/>
  <c r="AC477" i="3"/>
  <c r="AC453" i="3"/>
  <c r="AC441" i="3"/>
  <c r="AC429" i="3"/>
  <c r="AC417" i="3"/>
  <c r="AC405" i="3"/>
  <c r="AC393" i="3"/>
  <c r="AC381" i="3"/>
  <c r="AC369" i="3"/>
  <c r="AC357" i="3"/>
  <c r="AC345" i="3"/>
  <c r="AC333" i="3"/>
  <c r="AC321" i="3"/>
  <c r="AC309" i="3"/>
  <c r="AC297" i="3"/>
  <c r="AC285" i="3"/>
  <c r="AC273" i="3"/>
  <c r="AC261" i="3"/>
  <c r="AC249" i="3"/>
  <c r="AC237" i="3"/>
  <c r="AC225" i="3"/>
  <c r="AC213" i="3"/>
  <c r="AC201" i="3"/>
  <c r="AC189" i="3"/>
  <c r="AC177" i="3"/>
  <c r="AC165" i="3"/>
  <c r="AC153" i="3"/>
  <c r="AC141" i="3"/>
  <c r="AC117" i="3"/>
  <c r="AC105" i="3"/>
  <c r="AC93" i="3"/>
  <c r="AC81" i="3"/>
  <c r="AC69" i="3"/>
  <c r="AC9" i="3"/>
  <c r="AB124" i="3"/>
  <c r="AC124" i="3" s="1"/>
  <c r="AC76" i="3"/>
  <c r="AC64" i="3"/>
  <c r="AC52" i="3"/>
  <c r="AC40" i="3"/>
  <c r="AC28" i="3"/>
  <c r="AC16" i="3"/>
  <c r="AC4" i="3"/>
  <c r="AB27" i="3"/>
  <c r="AC27" i="3" s="1"/>
  <c r="AB15" i="3"/>
  <c r="AC15" i="3" s="1"/>
  <c r="AB3" i="3"/>
  <c r="AC3" i="3" s="1"/>
  <c r="AB75" i="3"/>
  <c r="AC75" i="3" s="1"/>
  <c r="AB63" i="3"/>
  <c r="AC63" i="3" s="1"/>
  <c r="AC498" i="3"/>
  <c r="AC354" i="3"/>
  <c r="AC437" i="3"/>
  <c r="AC317" i="3"/>
  <c r="AC293" i="3"/>
  <c r="AC269" i="3"/>
  <c r="AC257" i="3"/>
  <c r="AC245" i="3"/>
  <c r="AC209" i="3"/>
  <c r="AC185" i="3"/>
  <c r="AC496" i="3"/>
  <c r="AC484" i="3"/>
  <c r="AC472" i="3"/>
  <c r="AC400" i="3"/>
  <c r="AC352" i="3"/>
  <c r="AC340" i="3"/>
  <c r="AC328" i="3"/>
  <c r="AC256" i="3"/>
  <c r="AC232" i="3"/>
  <c r="AC88" i="3"/>
  <c r="AC495" i="3"/>
  <c r="AC483" i="3"/>
  <c r="AC471" i="3"/>
  <c r="AC459" i="3"/>
  <c r="AC447" i="3"/>
  <c r="AC435" i="3"/>
  <c r="AC423" i="3"/>
  <c r="AC411" i="3"/>
  <c r="AC399" i="3"/>
  <c r="AC387" i="3"/>
  <c r="AC375" i="3"/>
  <c r="AC363" i="3"/>
  <c r="AC351" i="3"/>
  <c r="AC339" i="3"/>
  <c r="AC327" i="3"/>
  <c r="AC315" i="3"/>
  <c r="AC303" i="3"/>
  <c r="AC291" i="3"/>
  <c r="AC279" i="3"/>
  <c r="AC267" i="3"/>
  <c r="AC255" i="3"/>
  <c r="AC243" i="3"/>
  <c r="AC231" i="3"/>
  <c r="AC219" i="3"/>
  <c r="AC207" i="3"/>
  <c r="AC195" i="3"/>
  <c r="AC159" i="3"/>
  <c r="AC147" i="3"/>
  <c r="AC135" i="3"/>
  <c r="AC111" i="3"/>
  <c r="AC99" i="3"/>
  <c r="AC51" i="3"/>
  <c r="AC39" i="3"/>
  <c r="AC335" i="3"/>
  <c r="AC410" i="3"/>
  <c r="AC266" i="3"/>
  <c r="V138" i="3"/>
  <c r="V114" i="3"/>
  <c r="V102" i="3"/>
  <c r="V90" i="3"/>
  <c r="V78" i="3"/>
  <c r="V54" i="3"/>
  <c r="V42" i="3"/>
  <c r="AC161" i="3"/>
  <c r="AC504" i="3"/>
  <c r="AC480" i="3"/>
  <c r="AC456" i="3"/>
  <c r="AC384" i="3"/>
  <c r="AC336" i="3"/>
  <c r="AC312" i="3"/>
  <c r="AC240" i="3"/>
  <c r="AC460" i="3"/>
  <c r="AC448" i="3"/>
  <c r="AC436" i="3"/>
  <c r="AC424" i="3"/>
  <c r="AC412" i="3"/>
  <c r="AC388" i="3"/>
  <c r="AC376" i="3"/>
  <c r="AC364" i="3"/>
  <c r="AC316" i="3"/>
  <c r="AC304" i="3"/>
  <c r="AC292" i="3"/>
  <c r="AC280" i="3"/>
  <c r="AC268" i="3"/>
  <c r="AC244" i="3"/>
  <c r="AC220" i="3"/>
  <c r="AC208" i="3"/>
  <c r="AC196" i="3"/>
  <c r="AC184" i="3"/>
  <c r="AC172" i="3"/>
  <c r="AC160" i="3"/>
  <c r="AC148" i="3"/>
  <c r="AC136" i="3"/>
  <c r="AC112" i="3"/>
  <c r="AC100" i="3"/>
  <c r="AC228" i="3"/>
  <c r="AC492" i="3"/>
  <c r="AC348" i="3"/>
  <c r="AC204" i="3"/>
  <c r="AC468" i="3"/>
  <c r="AC324" i="3"/>
  <c r="AC180" i="3"/>
  <c r="AC502" i="3"/>
  <c r="AC490" i="3"/>
  <c r="AC478" i="3"/>
  <c r="AC466" i="3"/>
  <c r="AC454" i="3"/>
  <c r="AC442" i="3"/>
  <c r="AC430" i="3"/>
  <c r="AC418" i="3"/>
  <c r="AC406" i="3"/>
  <c r="AC394" i="3"/>
  <c r="AC382" i="3"/>
  <c r="AC370" i="3"/>
  <c r="AC358" i="3"/>
  <c r="AC346" i="3"/>
  <c r="AC334" i="3"/>
  <c r="AC322" i="3"/>
  <c r="AC310" i="3"/>
  <c r="AC298" i="3"/>
  <c r="AC286" i="3"/>
  <c r="AC274" i="3"/>
  <c r="AC262" i="3"/>
  <c r="AC250" i="3"/>
  <c r="AC238" i="3"/>
  <c r="AC226" i="3"/>
  <c r="AC202" i="3"/>
  <c r="AC190" i="3"/>
  <c r="AC178" i="3"/>
  <c r="AC166" i="3"/>
  <c r="AC154" i="3"/>
  <c r="AC118" i="3"/>
  <c r="AC106" i="3"/>
  <c r="AC94" i="3"/>
  <c r="AC82" i="3"/>
  <c r="AC70" i="3"/>
  <c r="AC444" i="3"/>
  <c r="AC300" i="3"/>
  <c r="AC432" i="3"/>
  <c r="AC288" i="3"/>
  <c r="AC420" i="3"/>
  <c r="AC276" i="3"/>
  <c r="AC170" i="3" l="1"/>
  <c r="AC505" i="3"/>
  <c r="AC359" i="3"/>
  <c r="AC11" i="3"/>
  <c r="AC23" i="3"/>
  <c r="AC491" i="3"/>
  <c r="AC494" i="3"/>
  <c r="AC86" i="3"/>
  <c r="AC457" i="3"/>
  <c r="AC469" i="3"/>
  <c r="AC278" i="3"/>
  <c r="AC194" i="3"/>
  <c r="AC158" i="3"/>
  <c r="AC121" i="3"/>
  <c r="AC482" i="3"/>
  <c r="AC156" i="3"/>
  <c r="AC97" i="3"/>
  <c r="AC98" i="3"/>
  <c r="AC14" i="3"/>
  <c r="AC26" i="3"/>
  <c r="AC38" i="3"/>
  <c r="AC74" i="3"/>
  <c r="AC62" i="3"/>
  <c r="AC110" i="3"/>
  <c r="AC146" i="3"/>
  <c r="AC325" i="3"/>
</calcChain>
</file>

<file path=xl/sharedStrings.xml><?xml version="1.0" encoding="utf-8"?>
<sst xmlns="http://schemas.openxmlformats.org/spreadsheetml/2006/main" count="1925" uniqueCount="110">
  <si>
    <t>Año</t>
  </si>
  <si>
    <t>Autoridad Portuaria</t>
  </si>
  <si>
    <t>Toneladas en contenedores embarcadas en cabotaje con carga</t>
  </si>
  <si>
    <t>Toneladas en contenedores embarcadas en cabotaje vacíos</t>
  </si>
  <si>
    <t>Toneladas en contenedores desembarcadas en cabotaje con carga</t>
  </si>
  <si>
    <t>Toneladas en contenedores desembarcadas en cabotaje vacíos</t>
  </si>
  <si>
    <t>Toneladas en contenedores embarcadas en exterior con carga</t>
  </si>
  <si>
    <t>Toneladas en contenedores embarcadas en exterior vacíos</t>
  </si>
  <si>
    <t>Toneladas en contenedores desembarcadas en exterior con carga</t>
  </si>
  <si>
    <t>Toneladas en contenedores desembarcadas en exterior vacíos</t>
  </si>
  <si>
    <t>A Coruña</t>
  </si>
  <si>
    <t>Alicante</t>
  </si>
  <si>
    <t>Almería</t>
  </si>
  <si>
    <t>Avilés</t>
  </si>
  <si>
    <t>Bahía de Algeciras</t>
  </si>
  <si>
    <t>Bahía de Cádiz</t>
  </si>
  <si>
    <t>Baleares</t>
  </si>
  <si>
    <t>Barcelona</t>
  </si>
  <si>
    <t>Bilbao</t>
  </si>
  <si>
    <t>Cartagena</t>
  </si>
  <si>
    <t>Castellón</t>
  </si>
  <si>
    <t>Ceuta</t>
  </si>
  <si>
    <t>Ferrol-San Cibrao</t>
  </si>
  <si>
    <t>Gijón</t>
  </si>
  <si>
    <t>Huelva</t>
  </si>
  <si>
    <t>Las Palmas</t>
  </si>
  <si>
    <t>Málaga</t>
  </si>
  <si>
    <t>Marín y Ría de Pontevedra</t>
  </si>
  <si>
    <t>Melilla</t>
  </si>
  <si>
    <t>Motril</t>
  </si>
  <si>
    <t>Pasaia</t>
  </si>
  <si>
    <t>Santa Cruz de Tenerife</t>
  </si>
  <si>
    <t>Santander</t>
  </si>
  <si>
    <t>Sevilla</t>
  </si>
  <si>
    <t>Tarragona</t>
  </si>
  <si>
    <t>Valencia</t>
  </si>
  <si>
    <t>Vigo</t>
  </si>
  <si>
    <t>Vilagarcía</t>
  </si>
  <si>
    <t>Tipo presentación</t>
  </si>
  <si>
    <t>Subtipo presentación</t>
  </si>
  <si>
    <t>Mercancía general</t>
  </si>
  <si>
    <t>En contenedores</t>
  </si>
  <si>
    <t>TOTAL toneladas en contenedores embarcadas en cabotaje</t>
  </si>
  <si>
    <t>TOTAL toneladas en contenedores desembarcadas en cabotaje</t>
  </si>
  <si>
    <t>TOTAL toneladas en contenedores en cabotaje vacíos</t>
  </si>
  <si>
    <t>TOTAL toneladas en contenedor en cabotaje</t>
  </si>
  <si>
    <t>TOTAL toneladas en contenedores embarcadas en exterior</t>
  </si>
  <si>
    <t>TOTAL toneladas en contenedores desembarcadas en exterior</t>
  </si>
  <si>
    <t>TOTAL toneladas en contenedores en exterior con carga</t>
  </si>
  <si>
    <t>TOTAL toneladas en contenedores en exterior vacíos</t>
  </si>
  <si>
    <t>TOTAL toneladas en contenedor en exterior</t>
  </si>
  <si>
    <t>TOTAL toneladas embarcadas en contenedor</t>
  </si>
  <si>
    <t>TOTAL toneladas desembarcadas en contenedor</t>
  </si>
  <si>
    <t>TOTAL toneladas en contenedor</t>
  </si>
  <si>
    <t>TOTAL Toneladas en contenedores con carga embarcadas</t>
  </si>
  <si>
    <t>TOTAL Toneladas en contenedores vacíos embarcadas</t>
  </si>
  <si>
    <t>TOTAL Toneladas en contenedores con carga desembarcadas</t>
  </si>
  <si>
    <t>TOTAL Toneladas en contenedores vacíos desembarcadas</t>
  </si>
  <si>
    <t>TOTAL toneladas en contenedores en cabotaje con carga</t>
  </si>
  <si>
    <t>Archivo de datos:</t>
  </si>
  <si>
    <t>Tipo:</t>
  </si>
  <si>
    <t>XLSX y CSV UTF-8 (delimitado por ";")</t>
  </si>
  <si>
    <t>Descripción:</t>
  </si>
  <si>
    <t>Fuente:</t>
  </si>
  <si>
    <t>Memorias anuales de las Autoridades Portuarias</t>
  </si>
  <si>
    <t>Periodicidad:</t>
  </si>
  <si>
    <t>Anual</t>
  </si>
  <si>
    <t>Publicador:</t>
  </si>
  <si>
    <t>Departamento de Estadística de Puertos del Estado</t>
  </si>
  <si>
    <t>Campo</t>
  </si>
  <si>
    <t>Descripción</t>
  </si>
  <si>
    <t>Tipo</t>
  </si>
  <si>
    <t>Longitud</t>
  </si>
  <si>
    <t>Año del registro</t>
  </si>
  <si>
    <t>Numérico</t>
  </si>
  <si>
    <t>Autoridad Portuaria declarante</t>
  </si>
  <si>
    <t>Texto</t>
  </si>
  <si>
    <t>Variable</t>
  </si>
  <si>
    <t>Mercancias-Mercancia_general_en_contenedores_cargados_y_vacios</t>
  </si>
  <si>
    <t>Tipo de presentación en forma de mercancía general</t>
  </si>
  <si>
    <t>Toneladas de mercancías en contenedores embarcados en navegación de cabotaje con carga</t>
  </si>
  <si>
    <t>Toneladas de mercancías en contenedores embarcados en navegación de exterior con carga</t>
  </si>
  <si>
    <t>Toneladas totales de mercancías en contenedores embarcados en navegación de cabotaje</t>
  </si>
  <si>
    <t>Toneladas totales de mercancías en contenedores embarcados en navegación de exterior</t>
  </si>
  <si>
    <t>Toneladas de mercancías en contenedores embarcados en navegación de cabotaje vacíos (corresponden a taras)</t>
  </si>
  <si>
    <t>Toneladas de mercancías en contenedores embarcados en navegación de exterior vacíos (corresponden a taras)</t>
  </si>
  <si>
    <t>Toneladas de mercancías en contenedores desembarcados en navegación de cabotaje con carga</t>
  </si>
  <si>
    <t>Toneladas de mercancías en contenedores desembarcados en navegación de exterior con carga</t>
  </si>
  <si>
    <t>Toneladas de mercancías en contenedores desembarcados en navegación de cabotaje vacíos (corresponden a taras)</t>
  </si>
  <si>
    <t>Toneladas de mercancías en contenedores desembarcados en navegación de exterior vacíos (corresponden a taras)</t>
  </si>
  <si>
    <t>Toneladas totales de mercancías en contenedores desembarcados en navegación de cabotaje</t>
  </si>
  <si>
    <t>Toneladas totales de mercancías en contenedores desembarcados en navegación de exterior</t>
  </si>
  <si>
    <t>Toneladas totales de mercancías en contenedores en navegación de cabotaje con carga</t>
  </si>
  <si>
    <t>Toneladas totales de mercancías en contenedores en navegación de exterior con carga</t>
  </si>
  <si>
    <t>Toneladas totales de mercancías en contenedores en navegación de cabotaje vacíos (corresponden a taras)</t>
  </si>
  <si>
    <t>Toneladas totales de mercancías en contenedores en navegación de cabotaje</t>
  </si>
  <si>
    <t>Toneladas totales de mercancías en contenedores en navegación de exterior vacíos (corresponden a taras)</t>
  </si>
  <si>
    <t>Toneladas totales de mercancías en contenedores en navegación de exterior</t>
  </si>
  <si>
    <t>Toneladas totales de mercancías en contenedores con carga embarcados</t>
  </si>
  <si>
    <t>Toneladas totales de mercancías en contenedores vacíos (corresponden a taras) embarcados</t>
  </si>
  <si>
    <t>Toneladas totales de mercancías en contenedores embarcados</t>
  </si>
  <si>
    <t>Toneladas totales de mercancías en contenedores con carga desembarcados</t>
  </si>
  <si>
    <t>Toneladas totales de mercancías en contenedores vacíos (corresponden a taras) desembarcados</t>
  </si>
  <si>
    <t>Toneladas totales de mercancías en contenedores desembarcados</t>
  </si>
  <si>
    <t>Toneladas totales de mercancías en contenedores</t>
  </si>
  <si>
    <t>Subtipo de presentación de mercancía general en contenedores</t>
  </si>
  <si>
    <t>Notas:</t>
  </si>
  <si>
    <t>No incluye transbordo, pesca, avituallamiento ni tráfico interior. Incluye tránsito y taras de contenedores</t>
  </si>
  <si>
    <t>Desde:</t>
  </si>
  <si>
    <t>Toneladas de mercancía general en contenedores, por tipo de operación y navegación, con carga y vacíos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</si>
</sst>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5" fillId="2" borderId="0" xfId="1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0" fontId="6" fillId="3" borderId="0" xfId="2" applyFont="1" applyFill="1"/>
    <xf numFmtId="0" fontId="8" fillId="0" borderId="0" xfId="2" applyFont="1" applyAlignment="1">
      <alignment horizontal="left"/>
    </xf>
    <xf numFmtId="0" fontId="9" fillId="0" borderId="0" xfId="2" applyFont="1"/>
    <xf numFmtId="0" fontId="10" fillId="0" borderId="0" xfId="2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10" fillId="0" borderId="0" xfId="0" applyFont="1" applyAlignment="1">
      <alignment horizontal="left"/>
    </xf>
    <xf numFmtId="0" fontId="1" fillId="0" borderId="0" xfId="2" applyFont="1" applyAlignment="1">
      <alignment horizontal="left"/>
    </xf>
    <xf numFmtId="0" fontId="6" fillId="3" borderId="0" xfId="2" applyFont="1" applyFill="1" applyAlignment="1">
      <alignment vertical="center"/>
    </xf>
  </cellXfs>
  <cellStyles count="3">
    <cellStyle name="Millares" xfId="1" builtinId="3"/>
    <cellStyle name="Normal" xfId="0" builtinId="0"/>
    <cellStyle name="Normal 2" xfId="2" xr:uid="{0CADB2D8-8A74-4907-8B16-5A1FEFE2F2FA}"/>
  </cellStyles>
  <dxfs count="6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A98E1D-039B-4AE1-8A41-8DC5148E8671}" name="Tabla1" displayName="Tabla1" ref="A10:D39" totalsRowShown="0" headerRowDxfId="66" dataDxfId="65">
  <autoFilter ref="A10:D39" xr:uid="{8E980BB0-1DE2-4F57-A54B-00A93272E158}"/>
  <tableColumns count="4">
    <tableColumn id="1" xr3:uid="{94BF7E8E-5DEE-4211-A23D-2A11FDFE7963}" name="Campo" dataDxfId="64"/>
    <tableColumn id="4" xr3:uid="{F7AFD44D-3BC4-4DFF-B223-C20FE8EF3CC2}" name="Descripción" dataDxfId="63"/>
    <tableColumn id="2" xr3:uid="{76B077A2-BC4D-406B-B719-ABBBABB8C241}" name="Tipo" dataDxfId="62"/>
    <tableColumn id="3" xr3:uid="{CB06ECFA-F76A-411D-A695-314A6747F787}" name="Longitud" dataDxfId="6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9E082-3BAD-4ED2-A54C-3F3DD406A72D}" name="dataMercanciaContenedores" displayName="dataMercanciaContenedores" ref="A1:AC589" headerRowDxfId="60" dataDxfId="59" totalsRowDxfId="58">
  <autoFilter ref="A1:AC589" xr:uid="{90A9E082-3BAD-4ED2-A54C-3F3DD406A72D}">
    <filterColumn colId="0">
      <filters>
        <filter val="2020"/>
        <filter val="2021"/>
        <filter val="2022"/>
        <filter val="2023"/>
      </filters>
    </filterColumn>
    <filterColumn colId="1">
      <filters>
        <filter val="Melilla"/>
      </filters>
    </filterColumn>
  </autoFilter>
  <tableColumns count="29">
    <tableColumn id="1" xr3:uid="{DF40683D-758F-4BF5-8743-20C87C6F909B}" name="Año" totalsRowLabel="Total" dataDxfId="57" totalsRowDxfId="56"/>
    <tableColumn id="2" xr3:uid="{6F1E0C91-591C-4322-9017-4548F567A99B}" name="Autoridad Portuaria" dataDxfId="55" totalsRowDxfId="54"/>
    <tableColumn id="29" xr3:uid="{C438365B-D444-4BF6-A524-BE38C446636E}" name="Tipo presentación" dataDxfId="53" totalsRowDxfId="52"/>
    <tableColumn id="28" xr3:uid="{E8C7445C-6F5F-4EF6-A3E2-F0117D2415B8}" name="Subtipo presentación" dataDxfId="51" totalsRowDxfId="50"/>
    <tableColumn id="3" xr3:uid="{860FA992-5A87-463D-A042-2D5B9593151B}" name="Toneladas en contenedores embarcadas en cabotaje con carga" totalsRowFunction="sum" dataDxfId="49" totalsRowDxfId="48" dataCellStyle="Millares"/>
    <tableColumn id="4" xr3:uid="{085FC697-8D79-4B1F-BAC3-04C2C27D260F}" name="Toneladas en contenedores embarcadas en cabotaje vacíos" totalsRowFunction="sum" dataDxfId="47" totalsRowDxfId="46" dataCellStyle="Millares"/>
    <tableColumn id="5" xr3:uid="{E9DCC8CA-B11E-4927-B985-460B9B0DE87E}" name="TOTAL toneladas en contenedores embarcadas en cabotaje" totalsRowFunction="sum" dataDxfId="45" totalsRowDxfId="44" dataCellStyle="Millares">
      <calculatedColumnFormula>+dataMercanciaContenedores[[#This Row],[Toneladas en contenedores embarcadas en cabotaje con carga]]+dataMercanciaContenedores[[#This Row],[Toneladas en contenedores embarcadas en cabotaje vacíos]]</calculatedColumnFormula>
    </tableColumn>
    <tableColumn id="6" xr3:uid="{C80BC76D-D5F1-40FC-8EF9-D021B120DACD}" name="Toneladas en contenedores desembarcadas en cabotaje con carga" totalsRowFunction="sum" dataDxfId="43" totalsRowDxfId="42" dataCellStyle="Millares"/>
    <tableColumn id="7" xr3:uid="{37341300-1499-453B-B5D1-99DF23E96370}" name="Toneladas en contenedores desembarcadas en cabotaje vacíos" totalsRowFunction="sum" dataDxfId="41" totalsRowDxfId="40" dataCellStyle="Millares"/>
    <tableColumn id="8" xr3:uid="{E22A49CD-57A1-4E08-863E-99E12232D463}" name="TOTAL toneladas en contenedores desembarcadas en cabotaje" totalsRowFunction="sum" dataDxfId="39" totalsRowDxfId="38" dataCellStyle="Millares">
      <calculatedColumnFormula>+dataMercanciaContenedores[[#This Row],[Toneladas en contenedores desembarcadas en cabotaje con carga]]+dataMercanciaContenedores[[#This Row],[Toneladas en contenedores desembarcadas en cabotaje vacíos]]</calculatedColumnFormula>
    </tableColumn>
    <tableColumn id="9" xr3:uid="{8F874748-EED1-4F3B-8502-DDF7BF5DBA2A}" name="TOTAL toneladas en contenedores en cabotaje con carga" totalsRowLabel="N/D" dataDxfId="37" totalsRowDxfId="36" dataCellStyle="Millares">
      <calculatedColumnFormula>+dataMercanciaContenedores[[#This Row],[Toneladas en contenedores embarcadas en cabotaje con carga]]+dataMercanciaContenedores[[#This Row],[Toneladas en contenedores desembarcadas en cabotaje con carga]]</calculatedColumnFormula>
    </tableColumn>
    <tableColumn id="10" xr3:uid="{916505CA-1B94-44DF-9545-3F9B45FE24BF}" name="TOTAL toneladas en contenedores en cabotaje vacíos" totalsRowLabel="N/D" dataDxfId="35" totalsRowDxfId="34" dataCellStyle="Millares">
      <calculatedColumnFormula>+dataMercanciaContenedores[[#This Row],[Toneladas en contenedores embarcadas en cabotaje vacíos]]+dataMercanciaContenedores[[#This Row],[Toneladas en contenedores desembarcadas en cabotaje vacíos]]</calculatedColumnFormula>
    </tableColumn>
    <tableColumn id="11" xr3:uid="{65AC9F61-FA3B-49FF-B169-D1992226CEC9}" name="TOTAL toneladas en contenedor en cabotaje" totalsRowFunction="sum" dataDxfId="33" totalsRowDxfId="32" dataCellStyle="Millares">
      <calculatedColumnFormula>+dataMercanciaContenedores[[#This Row],[TOTAL toneladas en contenedores en cabotaje con carga]]+dataMercanciaContenedores[[#This Row],[TOTAL toneladas en contenedores en cabotaje vacíos]]</calculatedColumnFormula>
    </tableColumn>
    <tableColumn id="12" xr3:uid="{BD587AE0-05D6-401D-BD6F-BF6638DC5C03}" name="Toneladas en contenedores embarcadas en exterior con carga" totalsRowFunction="sum" dataDxfId="31" totalsRowDxfId="30" dataCellStyle="Millares"/>
    <tableColumn id="13" xr3:uid="{F6C8AE2A-B32D-4DBA-AE71-0BD23F3FAA71}" name="Toneladas en contenedores embarcadas en exterior vacíos" totalsRowFunction="sum" dataDxfId="29" totalsRowDxfId="28" dataCellStyle="Millares"/>
    <tableColumn id="14" xr3:uid="{ACADED0A-3236-44F0-BA62-BD42B690B7F7}" name="TOTAL toneladas en contenedores embarcadas en exterior" totalsRowFunction="sum" dataDxfId="27" totalsRowDxfId="26" dataCellStyle="Millares">
      <calculatedColumnFormula>+dataMercanciaContenedores[[#This Row],[Toneladas en contenedores embarcadas en exterior con carga]]+dataMercanciaContenedores[[#This Row],[Toneladas en contenedores embarcadas en exterior vacíos]]</calculatedColumnFormula>
    </tableColumn>
    <tableColumn id="15" xr3:uid="{81E24197-CC21-4A81-9047-C802A125A37E}" name="Toneladas en contenedores desembarcadas en exterior con carga" totalsRowFunction="sum" dataDxfId="25" totalsRowDxfId="24" dataCellStyle="Millares"/>
    <tableColumn id="16" xr3:uid="{0BC46CE5-C87A-4432-B332-485547A5EDF7}" name="Toneladas en contenedores desembarcadas en exterior vacíos" totalsRowFunction="sum" dataDxfId="23" totalsRowDxfId="22" dataCellStyle="Millares"/>
    <tableColumn id="17" xr3:uid="{3004AAD5-1F21-4F17-9D76-A6C71779B922}" name="TOTAL toneladas en contenedores desembarcadas en exterior" totalsRowFunction="sum" dataDxfId="21" totalsRowDxfId="20" dataCellStyle="Millares">
      <calculatedColumnFormula>+dataMercanciaContenedores[[#This Row],[Toneladas en contenedores desembarcadas en exterior con carga]]+dataMercanciaContenedores[[#This Row],[Toneladas en contenedores desembarcadas en exterior vacíos]]</calculatedColumnFormula>
    </tableColumn>
    <tableColumn id="18" xr3:uid="{C4D8E8D2-EC35-41DE-9117-CD0D030DD517}" name="TOTAL toneladas en contenedores en exterior con carga" totalsRowLabel="N/D" dataDxfId="19" totalsRowDxfId="18" dataCellStyle="Millares">
      <calculatedColumnFormula>+dataMercanciaContenedores[[#This Row],[Toneladas en contenedores embarcadas en exterior con carga]]+dataMercanciaContenedores[[#This Row],[Toneladas en contenedores desembarcadas en exterior con carga]]</calculatedColumnFormula>
    </tableColumn>
    <tableColumn id="19" xr3:uid="{B1A6D3F6-B57C-4946-B2DF-024F4CFC69BE}" name="TOTAL toneladas en contenedores en exterior vacíos" totalsRowLabel="N/D" dataDxfId="17" totalsRowDxfId="16" dataCellStyle="Millares">
      <calculatedColumnFormula>+dataMercanciaContenedores[[#This Row],[Toneladas en contenedores embarcadas en exterior vacíos]]+dataMercanciaContenedores[[#This Row],[Toneladas en contenedores desembarcadas en exterior vacíos]]</calculatedColumnFormula>
    </tableColumn>
    <tableColumn id="20" xr3:uid="{903019F6-ABBC-471F-831C-8FC611A5A05B}" name="TOTAL toneladas en contenedor en exterior" totalsRowFunction="sum" dataDxfId="15" totalsRowDxfId="14" dataCellStyle="Millares">
      <calculatedColumnFormula>+dataMercanciaContenedores[[#This Row],[TOTAL toneladas en contenedores en exterior con carga]]+dataMercanciaContenedores[[#This Row],[TOTAL toneladas en contenedores en exterior vacíos]]</calculatedColumnFormula>
    </tableColumn>
    <tableColumn id="21" xr3:uid="{0B252DB9-86D4-44C9-83A1-CFEB76BC6817}" name="TOTAL Toneladas en contenedores con carga embarcadas" totalsRowLabel="N/D" dataDxfId="13" totalsRowDxfId="12" dataCellStyle="Millares">
      <calculatedColumnFormula>+dataMercanciaContenedores[[#This Row],[Toneladas en contenedores embarcadas en cabotaje con carga]]+dataMercanciaContenedores[[#This Row],[Toneladas en contenedores embarcadas en exterior con carga]]</calculatedColumnFormula>
    </tableColumn>
    <tableColumn id="22" xr3:uid="{A07D288B-0B55-4F15-81AB-09C49333B1B9}" name="TOTAL Toneladas en contenedores vacíos embarcadas" totalsRowLabel="N/D" dataDxfId="11" totalsRowDxfId="10" dataCellStyle="Millares">
      <calculatedColumnFormula>+dataMercanciaContenedores[[#This Row],[Toneladas en contenedores embarcadas en cabotaje vacíos]]+dataMercanciaContenedores[[#This Row],[Toneladas en contenedores embarcadas en exterior vacíos]]</calculatedColumnFormula>
    </tableColumn>
    <tableColumn id="23" xr3:uid="{F8956B94-1536-4AB9-AFE5-FB25204BC84E}" name="TOTAL toneladas embarcadas en contenedor" totalsRowFunction="sum" dataDxfId="9" totalsRowDxfId="8" dataCellStyle="Millares">
      <calculatedColumnFormula>+dataMercanciaContenedores[[#This Row],[TOTAL Toneladas en contenedores con carga embarcadas]]+dataMercanciaContenedores[[#This Row],[TOTAL Toneladas en contenedores vacíos embarcadas]]</calculatedColumnFormula>
    </tableColumn>
    <tableColumn id="24" xr3:uid="{32DC95FF-48CA-4986-B4FE-A612DD4FDB0F}" name="TOTAL Toneladas en contenedores con carga desembarcadas" totalsRowLabel="N/D" dataDxfId="7" totalsRowDxfId="6" dataCellStyle="Millares">
      <calculatedColumnFormula>+dataMercanciaContenedores[[#This Row],[Toneladas en contenedores desembarcadas en cabotaje con carga]]+dataMercanciaContenedores[[#This Row],[Toneladas en contenedores desembarcadas en exterior con carga]]</calculatedColumnFormula>
    </tableColumn>
    <tableColumn id="25" xr3:uid="{6C9C240D-99B0-4328-A56A-24658EC206B1}" name="TOTAL Toneladas en contenedores vacíos desembarcadas" totalsRowLabel="N/D" dataDxfId="5" totalsRowDxfId="4" dataCellStyle="Millares">
      <calculatedColumnFormula>+dataMercanciaContenedores[[#This Row],[Toneladas en contenedores desembarcadas en cabotaje vacíos]]+dataMercanciaContenedores[[#This Row],[Toneladas en contenedores desembarcadas en exterior vacíos]]</calculatedColumnFormula>
    </tableColumn>
    <tableColumn id="26" xr3:uid="{A3EF2122-CA52-4118-BB87-2EEF6FAD711C}" name="TOTAL toneladas desembarcadas en contenedor" totalsRowFunction="sum" dataDxfId="3" totalsRowDxfId="2" dataCellStyle="Millares">
      <calculatedColumnFormula>+dataMercanciaContenedores[[#This Row],[TOTAL Toneladas en contenedores con carga desembarcadas]]+dataMercanciaContenedores[[#This Row],[TOTAL Toneladas en contenedores vacíos desembarcadas]]</calculatedColumnFormula>
    </tableColumn>
    <tableColumn id="27" xr3:uid="{5FB31E2B-348E-4F63-9345-60F9F9864ADC}" name="TOTAL toneladas en contenedor" totalsRowFunction="sum" dataDxfId="1" totalsRowDxfId="0" dataCellStyle="Millares">
      <calculatedColumnFormula>+dataMercanciaContenedores[[#This Row],[TOTAL toneladas embarcadas en contenedor]]+dataMercanciaContenedores[[#This Row],[TOTAL toneladas desembarcadas en contenedor]]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EE2F-F2D3-49FA-8617-A98D4C61388D}">
  <dimension ref="A1:D39"/>
  <sheetViews>
    <sheetView workbookViewId="0"/>
  </sheetViews>
  <sheetFormatPr baseColWidth="10" defaultColWidth="11.42578125" defaultRowHeight="15" x14ac:dyDescent="0.25"/>
  <cols>
    <col min="1" max="1" width="59.42578125" style="14" customWidth="1"/>
    <col min="2" max="2" width="103.28515625" style="14" customWidth="1"/>
    <col min="3" max="4" width="16.7109375" style="14" customWidth="1"/>
    <col min="5" max="16384" width="11.42578125" style="14"/>
  </cols>
  <sheetData>
    <row r="1" spans="1:4" ht="15.75" x14ac:dyDescent="0.25">
      <c r="A1" s="17" t="s">
        <v>59</v>
      </c>
      <c r="B1" s="8" t="s">
        <v>78</v>
      </c>
      <c r="C1" s="9"/>
      <c r="D1" s="9"/>
    </row>
    <row r="2" spans="1:4" x14ac:dyDescent="0.25">
      <c r="A2" s="7" t="s">
        <v>60</v>
      </c>
      <c r="B2" s="10" t="s">
        <v>61</v>
      </c>
      <c r="C2" s="9"/>
      <c r="D2" s="9"/>
    </row>
    <row r="3" spans="1:4" x14ac:dyDescent="0.25">
      <c r="A3" s="7" t="s">
        <v>62</v>
      </c>
      <c r="B3" s="10" t="s">
        <v>109</v>
      </c>
      <c r="C3" s="9"/>
      <c r="D3" s="9"/>
    </row>
    <row r="4" spans="1:4" x14ac:dyDescent="0.25">
      <c r="A4" s="7" t="s">
        <v>108</v>
      </c>
      <c r="B4" s="10">
        <v>2003</v>
      </c>
      <c r="C4" s="9"/>
      <c r="D4" s="9"/>
    </row>
    <row r="5" spans="1:4" x14ac:dyDescent="0.25">
      <c r="A5" s="7" t="s">
        <v>106</v>
      </c>
      <c r="B5" s="10" t="s">
        <v>107</v>
      </c>
      <c r="C5" s="9"/>
      <c r="D5" s="9"/>
    </row>
    <row r="6" spans="1:4" x14ac:dyDescent="0.25">
      <c r="A6" s="7" t="s">
        <v>63</v>
      </c>
      <c r="B6" s="10" t="s">
        <v>64</v>
      </c>
      <c r="C6" s="9"/>
      <c r="D6" s="9"/>
    </row>
    <row r="7" spans="1:4" x14ac:dyDescent="0.25">
      <c r="A7" s="7" t="s">
        <v>65</v>
      </c>
      <c r="B7" s="10" t="s">
        <v>66</v>
      </c>
      <c r="C7" s="9"/>
      <c r="D7" s="9"/>
    </row>
    <row r="8" spans="1:4" x14ac:dyDescent="0.25">
      <c r="A8" s="7" t="s">
        <v>67</v>
      </c>
      <c r="B8" s="10" t="s">
        <v>68</v>
      </c>
      <c r="C8" s="9"/>
      <c r="D8" s="9"/>
    </row>
    <row r="10" spans="1:4" s="11" customFormat="1" x14ac:dyDescent="0.25">
      <c r="A10" s="11" t="s">
        <v>69</v>
      </c>
      <c r="B10" s="11" t="s">
        <v>70</v>
      </c>
      <c r="C10" s="11" t="s">
        <v>71</v>
      </c>
      <c r="D10" s="11" t="s">
        <v>72</v>
      </c>
    </row>
    <row r="11" spans="1:4" x14ac:dyDescent="0.25">
      <c r="A11" s="12" t="s">
        <v>0</v>
      </c>
      <c r="B11" s="13" t="s">
        <v>73</v>
      </c>
      <c r="C11" s="13" t="s">
        <v>74</v>
      </c>
      <c r="D11" s="13">
        <v>4</v>
      </c>
    </row>
    <row r="12" spans="1:4" x14ac:dyDescent="0.25">
      <c r="A12" s="12" t="s">
        <v>1</v>
      </c>
      <c r="B12" s="13" t="s">
        <v>75</v>
      </c>
      <c r="C12" s="13" t="s">
        <v>76</v>
      </c>
      <c r="D12" s="13" t="s">
        <v>77</v>
      </c>
    </row>
    <row r="13" spans="1:4" x14ac:dyDescent="0.25">
      <c r="A13" s="12" t="s">
        <v>38</v>
      </c>
      <c r="B13" s="13" t="s">
        <v>79</v>
      </c>
      <c r="C13" s="13" t="s">
        <v>76</v>
      </c>
      <c r="D13" s="13">
        <v>17</v>
      </c>
    </row>
    <row r="14" spans="1:4" x14ac:dyDescent="0.25">
      <c r="A14" s="12" t="s">
        <v>39</v>
      </c>
      <c r="B14" s="16" t="s">
        <v>105</v>
      </c>
      <c r="C14" s="13" t="s">
        <v>76</v>
      </c>
      <c r="D14" s="13">
        <v>15</v>
      </c>
    </row>
    <row r="15" spans="1:4" x14ac:dyDescent="0.25">
      <c r="A15" s="12" t="s">
        <v>2</v>
      </c>
      <c r="B15" s="15" t="s">
        <v>80</v>
      </c>
      <c r="C15" s="13" t="s">
        <v>74</v>
      </c>
      <c r="D15" s="13" t="s">
        <v>77</v>
      </c>
    </row>
    <row r="16" spans="1:4" x14ac:dyDescent="0.25">
      <c r="A16" s="12" t="s">
        <v>3</v>
      </c>
      <c r="B16" s="15" t="s">
        <v>84</v>
      </c>
      <c r="C16" s="13" t="s">
        <v>74</v>
      </c>
      <c r="D16" s="13" t="s">
        <v>77</v>
      </c>
    </row>
    <row r="17" spans="1:4" x14ac:dyDescent="0.25">
      <c r="A17" s="12" t="s">
        <v>42</v>
      </c>
      <c r="B17" s="15" t="s">
        <v>82</v>
      </c>
      <c r="C17" s="13" t="s">
        <v>74</v>
      </c>
      <c r="D17" s="13" t="s">
        <v>77</v>
      </c>
    </row>
    <row r="18" spans="1:4" x14ac:dyDescent="0.25">
      <c r="A18" s="12" t="s">
        <v>4</v>
      </c>
      <c r="B18" s="15" t="s">
        <v>86</v>
      </c>
      <c r="C18" s="13" t="s">
        <v>74</v>
      </c>
      <c r="D18" s="13" t="s">
        <v>77</v>
      </c>
    </row>
    <row r="19" spans="1:4" x14ac:dyDescent="0.25">
      <c r="A19" s="12" t="s">
        <v>5</v>
      </c>
      <c r="B19" s="15" t="s">
        <v>88</v>
      </c>
      <c r="C19" s="13" t="s">
        <v>74</v>
      </c>
      <c r="D19" s="13" t="s">
        <v>77</v>
      </c>
    </row>
    <row r="20" spans="1:4" x14ac:dyDescent="0.25">
      <c r="A20" s="12" t="s">
        <v>43</v>
      </c>
      <c r="B20" s="15" t="s">
        <v>90</v>
      </c>
      <c r="C20" s="13" t="s">
        <v>74</v>
      </c>
      <c r="D20" s="13" t="s">
        <v>77</v>
      </c>
    </row>
    <row r="21" spans="1:4" x14ac:dyDescent="0.25">
      <c r="A21" s="12" t="s">
        <v>58</v>
      </c>
      <c r="B21" s="15" t="s">
        <v>92</v>
      </c>
      <c r="C21" s="13" t="s">
        <v>74</v>
      </c>
      <c r="D21" s="13" t="s">
        <v>77</v>
      </c>
    </row>
    <row r="22" spans="1:4" x14ac:dyDescent="0.25">
      <c r="A22" s="12" t="s">
        <v>44</v>
      </c>
      <c r="B22" s="15" t="s">
        <v>94</v>
      </c>
      <c r="C22" s="13" t="s">
        <v>74</v>
      </c>
      <c r="D22" s="13" t="s">
        <v>77</v>
      </c>
    </row>
    <row r="23" spans="1:4" x14ac:dyDescent="0.25">
      <c r="A23" s="12" t="s">
        <v>45</v>
      </c>
      <c r="B23" s="15" t="s">
        <v>95</v>
      </c>
      <c r="C23" s="13" t="s">
        <v>74</v>
      </c>
      <c r="D23" s="13" t="s">
        <v>77</v>
      </c>
    </row>
    <row r="24" spans="1:4" x14ac:dyDescent="0.25">
      <c r="A24" s="12" t="s">
        <v>6</v>
      </c>
      <c r="B24" s="15" t="s">
        <v>81</v>
      </c>
      <c r="C24" s="13" t="s">
        <v>74</v>
      </c>
      <c r="D24" s="13" t="s">
        <v>77</v>
      </c>
    </row>
    <row r="25" spans="1:4" x14ac:dyDescent="0.25">
      <c r="A25" s="12" t="s">
        <v>7</v>
      </c>
      <c r="B25" s="15" t="s">
        <v>85</v>
      </c>
      <c r="C25" s="13" t="s">
        <v>74</v>
      </c>
      <c r="D25" s="13" t="s">
        <v>77</v>
      </c>
    </row>
    <row r="26" spans="1:4" x14ac:dyDescent="0.25">
      <c r="A26" s="12" t="s">
        <v>46</v>
      </c>
      <c r="B26" s="15" t="s">
        <v>83</v>
      </c>
      <c r="C26" s="13" t="s">
        <v>74</v>
      </c>
      <c r="D26" s="13" t="s">
        <v>77</v>
      </c>
    </row>
    <row r="27" spans="1:4" x14ac:dyDescent="0.25">
      <c r="A27" s="12" t="s">
        <v>8</v>
      </c>
      <c r="B27" s="15" t="s">
        <v>87</v>
      </c>
      <c r="C27" s="13" t="s">
        <v>74</v>
      </c>
      <c r="D27" s="13" t="s">
        <v>77</v>
      </c>
    </row>
    <row r="28" spans="1:4" x14ac:dyDescent="0.25">
      <c r="A28" s="12" t="s">
        <v>9</v>
      </c>
      <c r="B28" s="15" t="s">
        <v>89</v>
      </c>
      <c r="C28" s="13" t="s">
        <v>74</v>
      </c>
      <c r="D28" s="13" t="s">
        <v>77</v>
      </c>
    </row>
    <row r="29" spans="1:4" x14ac:dyDescent="0.25">
      <c r="A29" s="12" t="s">
        <v>47</v>
      </c>
      <c r="B29" s="15" t="s">
        <v>91</v>
      </c>
      <c r="C29" s="13" t="s">
        <v>74</v>
      </c>
      <c r="D29" s="13" t="s">
        <v>77</v>
      </c>
    </row>
    <row r="30" spans="1:4" x14ac:dyDescent="0.25">
      <c r="A30" s="12" t="s">
        <v>48</v>
      </c>
      <c r="B30" s="15" t="s">
        <v>93</v>
      </c>
      <c r="C30" s="13" t="s">
        <v>74</v>
      </c>
      <c r="D30" s="13" t="s">
        <v>77</v>
      </c>
    </row>
    <row r="31" spans="1:4" x14ac:dyDescent="0.25">
      <c r="A31" s="12" t="s">
        <v>49</v>
      </c>
      <c r="B31" s="15" t="s">
        <v>96</v>
      </c>
      <c r="C31" s="13" t="s">
        <v>74</v>
      </c>
      <c r="D31" s="13" t="s">
        <v>77</v>
      </c>
    </row>
    <row r="32" spans="1:4" x14ac:dyDescent="0.25">
      <c r="A32" s="12" t="s">
        <v>50</v>
      </c>
      <c r="B32" s="15" t="s">
        <v>97</v>
      </c>
      <c r="C32" s="13" t="s">
        <v>74</v>
      </c>
      <c r="D32" s="13" t="s">
        <v>77</v>
      </c>
    </row>
    <row r="33" spans="1:4" x14ac:dyDescent="0.25">
      <c r="A33" s="12" t="s">
        <v>54</v>
      </c>
      <c r="B33" s="15" t="s">
        <v>98</v>
      </c>
      <c r="C33" s="13" t="s">
        <v>74</v>
      </c>
      <c r="D33" s="13" t="s">
        <v>77</v>
      </c>
    </row>
    <row r="34" spans="1:4" x14ac:dyDescent="0.25">
      <c r="A34" s="12" t="s">
        <v>55</v>
      </c>
      <c r="B34" s="15" t="s">
        <v>99</v>
      </c>
      <c r="C34" s="13" t="s">
        <v>74</v>
      </c>
      <c r="D34" s="13" t="s">
        <v>77</v>
      </c>
    </row>
    <row r="35" spans="1:4" x14ac:dyDescent="0.25">
      <c r="A35" s="12" t="s">
        <v>51</v>
      </c>
      <c r="B35" s="15" t="s">
        <v>100</v>
      </c>
      <c r="C35" s="13" t="s">
        <v>74</v>
      </c>
      <c r="D35" s="13" t="s">
        <v>77</v>
      </c>
    </row>
    <row r="36" spans="1:4" x14ac:dyDescent="0.25">
      <c r="A36" s="12" t="s">
        <v>56</v>
      </c>
      <c r="B36" s="15" t="s">
        <v>101</v>
      </c>
      <c r="C36" s="13" t="s">
        <v>74</v>
      </c>
      <c r="D36" s="13" t="s">
        <v>77</v>
      </c>
    </row>
    <row r="37" spans="1:4" x14ac:dyDescent="0.25">
      <c r="A37" s="12" t="s">
        <v>57</v>
      </c>
      <c r="B37" s="15" t="s">
        <v>102</v>
      </c>
      <c r="C37" s="13" t="s">
        <v>74</v>
      </c>
      <c r="D37" s="13" t="s">
        <v>77</v>
      </c>
    </row>
    <row r="38" spans="1:4" x14ac:dyDescent="0.25">
      <c r="A38" s="12" t="s">
        <v>52</v>
      </c>
      <c r="B38" s="15" t="s">
        <v>103</v>
      </c>
      <c r="C38" s="13" t="s">
        <v>74</v>
      </c>
      <c r="D38" s="13" t="s">
        <v>77</v>
      </c>
    </row>
    <row r="39" spans="1:4" x14ac:dyDescent="0.25">
      <c r="A39" s="12" t="s">
        <v>53</v>
      </c>
      <c r="B39" s="15" t="s">
        <v>104</v>
      </c>
      <c r="C39" s="13" t="s">
        <v>74</v>
      </c>
      <c r="D39" s="13" t="s">
        <v>77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C5DE-6775-497E-9DD3-1ED5632EA1DB}">
  <dimension ref="A1:AC589"/>
  <sheetViews>
    <sheetView tabSelected="1" zoomScale="80" zoomScaleNormal="80" workbookViewId="0">
      <selection activeCell="B1" sqref="B1"/>
    </sheetView>
  </sheetViews>
  <sheetFormatPr baseColWidth="10" defaultColWidth="11.42578125" defaultRowHeight="15" x14ac:dyDescent="0.2"/>
  <cols>
    <col min="1" max="1" width="6.7109375" style="1" customWidth="1"/>
    <col min="2" max="2" width="20.5703125" style="1" customWidth="1"/>
    <col min="3" max="3" width="19.140625" style="1" customWidth="1"/>
    <col min="4" max="4" width="17" style="1" customWidth="1"/>
    <col min="5" max="5" width="19.5703125" style="2" bestFit="1" customWidth="1"/>
    <col min="6" max="6" width="16.7109375" style="2" bestFit="1" customWidth="1"/>
    <col min="7" max="7" width="19.7109375" style="3" bestFit="1" customWidth="1"/>
    <col min="8" max="9" width="19.85546875" style="2" bestFit="1" customWidth="1"/>
    <col min="10" max="10" width="19.85546875" style="3" bestFit="1" customWidth="1"/>
    <col min="11" max="13" width="19.7109375" style="3" bestFit="1" customWidth="1"/>
    <col min="14" max="14" width="19.140625" style="2" bestFit="1" customWidth="1"/>
    <col min="15" max="15" width="16.5703125" style="2" bestFit="1" customWidth="1"/>
    <col min="16" max="16" width="19.7109375" style="3" bestFit="1" customWidth="1"/>
    <col min="17" max="18" width="19.85546875" style="2" bestFit="1" customWidth="1"/>
    <col min="19" max="19" width="19.85546875" style="3" bestFit="1" customWidth="1"/>
    <col min="20" max="22" width="19.7109375" style="3" bestFit="1" customWidth="1"/>
    <col min="23" max="23" width="19.28515625" style="3" bestFit="1" customWidth="1"/>
    <col min="24" max="24" width="21.5703125" style="3" bestFit="1" customWidth="1"/>
    <col min="25" max="25" width="16.85546875" style="3" bestFit="1" customWidth="1"/>
    <col min="26" max="26" width="22.140625" style="3" bestFit="1" customWidth="1"/>
    <col min="27" max="27" width="21.5703125" style="3" bestFit="1" customWidth="1"/>
    <col min="28" max="28" width="19.85546875" style="3" bestFit="1" customWidth="1"/>
    <col min="29" max="29" width="19.7109375" style="3" bestFit="1" customWidth="1"/>
    <col min="30" max="16384" width="11.42578125" style="1"/>
  </cols>
  <sheetData>
    <row r="1" spans="1:29" s="4" customFormat="1" ht="63" customHeight="1" x14ac:dyDescent="0.2">
      <c r="A1" s="4" t="s">
        <v>0</v>
      </c>
      <c r="B1" s="4" t="s">
        <v>1</v>
      </c>
      <c r="C1" s="4" t="s">
        <v>38</v>
      </c>
      <c r="D1" s="4" t="s">
        <v>39</v>
      </c>
      <c r="E1" s="5" t="s">
        <v>2</v>
      </c>
      <c r="F1" s="5" t="s">
        <v>3</v>
      </c>
      <c r="G1" s="6" t="s">
        <v>42</v>
      </c>
      <c r="H1" s="5" t="s">
        <v>4</v>
      </c>
      <c r="I1" s="5" t="s">
        <v>5</v>
      </c>
      <c r="J1" s="6" t="s">
        <v>43</v>
      </c>
      <c r="K1" s="6" t="s">
        <v>58</v>
      </c>
      <c r="L1" s="6" t="s">
        <v>44</v>
      </c>
      <c r="M1" s="6" t="s">
        <v>45</v>
      </c>
      <c r="N1" s="5" t="s">
        <v>6</v>
      </c>
      <c r="O1" s="5" t="s">
        <v>7</v>
      </c>
      <c r="P1" s="6" t="s">
        <v>46</v>
      </c>
      <c r="Q1" s="5" t="s">
        <v>8</v>
      </c>
      <c r="R1" s="5" t="s">
        <v>9</v>
      </c>
      <c r="S1" s="6" t="s">
        <v>47</v>
      </c>
      <c r="T1" s="6" t="s">
        <v>48</v>
      </c>
      <c r="U1" s="6" t="s">
        <v>49</v>
      </c>
      <c r="V1" s="6" t="s">
        <v>50</v>
      </c>
      <c r="W1" s="6" t="s">
        <v>54</v>
      </c>
      <c r="X1" s="6" t="s">
        <v>55</v>
      </c>
      <c r="Y1" s="6" t="s">
        <v>51</v>
      </c>
      <c r="Z1" s="6" t="s">
        <v>56</v>
      </c>
      <c r="AA1" s="6" t="s">
        <v>57</v>
      </c>
      <c r="AB1" s="6" t="s">
        <v>52</v>
      </c>
      <c r="AC1" s="6" t="s">
        <v>53</v>
      </c>
    </row>
    <row r="2" spans="1:29" hidden="1" x14ac:dyDescent="0.2">
      <c r="A2" s="1">
        <v>2003</v>
      </c>
      <c r="B2" s="1" t="s">
        <v>10</v>
      </c>
      <c r="C2" s="1" t="s">
        <v>40</v>
      </c>
      <c r="D2" s="1" t="s">
        <v>41</v>
      </c>
      <c r="E2" s="2">
        <v>0</v>
      </c>
      <c r="F2" s="2">
        <v>0</v>
      </c>
      <c r="G2" s="3">
        <f>+dataMercanciaContenedores[[#This Row],[Toneladas en contenedores embarcadas en cabotaje con carga]]+dataMercanciaContenedores[[#This Row],[Toneladas en contenedores embarcadas en cabotaje vacíos]]</f>
        <v>0</v>
      </c>
      <c r="H2" s="2">
        <v>0</v>
      </c>
      <c r="I2" s="2">
        <v>0</v>
      </c>
      <c r="J2" s="3">
        <f>+dataMercanciaContenedores[[#This Row],[Toneladas en contenedores desembarcadas en cabotaje con carga]]+dataMercanciaContenedores[[#This Row],[Toneladas en contenedores desembarcadas en cabotaje vacíos]]</f>
        <v>0</v>
      </c>
      <c r="K2" s="3">
        <f>+dataMercanciaContenedores[[#This Row],[Toneladas en contenedores embarcadas en cabotaje con carga]]+dataMercanciaContenedores[[#This Row],[Toneladas en contenedores desembarcadas en cabotaje con carga]]</f>
        <v>0</v>
      </c>
      <c r="L2" s="3">
        <f>+dataMercanciaContenedores[[#This Row],[Toneladas en contenedores embarcadas en cabotaje vacíos]]+dataMercanciaContenedores[[#This Row],[Toneladas en contenedores desembarcadas en cabotaje vacíos]]</f>
        <v>0</v>
      </c>
      <c r="M2" s="3">
        <f>+dataMercanciaContenedores[[#This Row],[TOTAL toneladas en contenedores en cabotaje con carga]]+dataMercanciaContenedores[[#This Row],[TOTAL toneladas en contenedores en cabotaje vacíos]]</f>
        <v>0</v>
      </c>
      <c r="N2" s="2">
        <v>0</v>
      </c>
      <c r="O2" s="2">
        <v>0</v>
      </c>
      <c r="P2" s="3">
        <f>+dataMercanciaContenedores[[#This Row],[Toneladas en contenedores embarcadas en exterior con carga]]+dataMercanciaContenedores[[#This Row],[Toneladas en contenedores embarcadas en exterior vacíos]]</f>
        <v>0</v>
      </c>
      <c r="Q2" s="2">
        <v>28</v>
      </c>
      <c r="R2" s="2">
        <v>0</v>
      </c>
      <c r="S2" s="3">
        <f>+dataMercanciaContenedores[[#This Row],[Toneladas en contenedores desembarcadas en exterior con carga]]+dataMercanciaContenedores[[#This Row],[Toneladas en contenedores desembarcadas en exterior vacíos]]</f>
        <v>28</v>
      </c>
      <c r="T2" s="3">
        <f>+dataMercanciaContenedores[[#This Row],[Toneladas en contenedores embarcadas en exterior con carga]]+dataMercanciaContenedores[[#This Row],[Toneladas en contenedores desembarcadas en exterior con carga]]</f>
        <v>28</v>
      </c>
      <c r="U2" s="3">
        <f>+dataMercanciaContenedores[[#This Row],[Toneladas en contenedores embarcadas en exterior vacíos]]+dataMercanciaContenedores[[#This Row],[Toneladas en contenedores desembarcadas en exterior vacíos]]</f>
        <v>0</v>
      </c>
      <c r="V2" s="3">
        <f>+dataMercanciaContenedores[[#This Row],[TOTAL toneladas en contenedores en exterior con carga]]+dataMercanciaContenedores[[#This Row],[TOTAL toneladas en contenedores en exterior vacíos]]</f>
        <v>28</v>
      </c>
      <c r="W2" s="3">
        <f>+dataMercanciaContenedores[[#This Row],[Toneladas en contenedores embarcadas en cabotaje con carga]]+dataMercanciaContenedores[[#This Row],[Toneladas en contenedores embarcadas en exterior con carga]]</f>
        <v>0</v>
      </c>
      <c r="X2" s="3">
        <f>+dataMercanciaContenedores[[#This Row],[Toneladas en contenedores embarcadas en cabotaje vacíos]]+dataMercanciaContenedores[[#This Row],[Toneladas en contenedores embarcadas en exterior vacíos]]</f>
        <v>0</v>
      </c>
      <c r="Y2" s="3">
        <f>+dataMercanciaContenedores[[#This Row],[TOTAL Toneladas en contenedores con carga embarcadas]]+dataMercanciaContenedores[[#This Row],[TOTAL Toneladas en contenedores vacíos embarcadas]]</f>
        <v>0</v>
      </c>
      <c r="Z2" s="3">
        <f>+dataMercanciaContenedores[[#This Row],[Toneladas en contenedores desembarcadas en cabotaje con carga]]+dataMercanciaContenedores[[#This Row],[Toneladas en contenedores desembarcadas en exterior con carga]]</f>
        <v>28</v>
      </c>
      <c r="AA2" s="3">
        <f>+dataMercanciaContenedores[[#This Row],[Toneladas en contenedores desembarcadas en cabotaje vacíos]]+dataMercanciaContenedores[[#This Row],[Toneladas en contenedores desembarcadas en exterior vacíos]]</f>
        <v>0</v>
      </c>
      <c r="AB2" s="3">
        <f>+dataMercanciaContenedores[[#This Row],[TOTAL Toneladas en contenedores con carga desembarcadas]]+dataMercanciaContenedores[[#This Row],[TOTAL Toneladas en contenedores vacíos desembarcadas]]</f>
        <v>28</v>
      </c>
      <c r="AC2" s="3">
        <f>+dataMercanciaContenedores[[#This Row],[TOTAL toneladas embarcadas en contenedor]]+dataMercanciaContenedores[[#This Row],[TOTAL toneladas desembarcadas en contenedor]]</f>
        <v>28</v>
      </c>
    </row>
    <row r="3" spans="1:29" hidden="1" x14ac:dyDescent="0.2">
      <c r="A3" s="1">
        <v>2003</v>
      </c>
      <c r="B3" s="1" t="s">
        <v>11</v>
      </c>
      <c r="C3" s="1" t="s">
        <v>40</v>
      </c>
      <c r="D3" s="1" t="s">
        <v>41</v>
      </c>
      <c r="E3" s="2">
        <v>661351</v>
      </c>
      <c r="F3" s="2">
        <v>6221</v>
      </c>
      <c r="G3" s="3">
        <f>+dataMercanciaContenedores[[#This Row],[Toneladas en contenedores embarcadas en cabotaje con carga]]+dataMercanciaContenedores[[#This Row],[Toneladas en contenedores embarcadas en cabotaje vacíos]]</f>
        <v>667572</v>
      </c>
      <c r="H3" s="2">
        <v>165196</v>
      </c>
      <c r="I3" s="2">
        <v>108140</v>
      </c>
      <c r="J3" s="3">
        <f>+dataMercanciaContenedores[[#This Row],[Toneladas en contenedores desembarcadas en cabotaje con carga]]+dataMercanciaContenedores[[#This Row],[Toneladas en contenedores desembarcadas en cabotaje vacíos]]</f>
        <v>273336</v>
      </c>
      <c r="K3" s="3">
        <f>+dataMercanciaContenedores[[#This Row],[Toneladas en contenedores embarcadas en cabotaje con carga]]+dataMercanciaContenedores[[#This Row],[Toneladas en contenedores desembarcadas en cabotaje con carga]]</f>
        <v>826547</v>
      </c>
      <c r="L3" s="3">
        <f>+dataMercanciaContenedores[[#This Row],[Toneladas en contenedores embarcadas en cabotaje vacíos]]+dataMercanciaContenedores[[#This Row],[Toneladas en contenedores desembarcadas en cabotaje vacíos]]</f>
        <v>114361</v>
      </c>
      <c r="M3" s="3">
        <f>+dataMercanciaContenedores[[#This Row],[TOTAL toneladas en contenedores en cabotaje con carga]]+dataMercanciaContenedores[[#This Row],[TOTAL toneladas en contenedores en cabotaje vacíos]]</f>
        <v>940908</v>
      </c>
      <c r="N3" s="2">
        <v>105278</v>
      </c>
      <c r="O3" s="2">
        <v>5519</v>
      </c>
      <c r="P3" s="3">
        <f>+dataMercanciaContenedores[[#This Row],[Toneladas en contenedores embarcadas en exterior con carga]]+dataMercanciaContenedores[[#This Row],[Toneladas en contenedores embarcadas en exterior vacíos]]</f>
        <v>110797</v>
      </c>
      <c r="Q3" s="2">
        <v>15837</v>
      </c>
      <c r="R3" s="2">
        <v>6338</v>
      </c>
      <c r="S3" s="3">
        <f>+dataMercanciaContenedores[[#This Row],[Toneladas en contenedores desembarcadas en exterior con carga]]+dataMercanciaContenedores[[#This Row],[Toneladas en contenedores desembarcadas en exterior vacíos]]</f>
        <v>22175</v>
      </c>
      <c r="T3" s="3">
        <f>+dataMercanciaContenedores[[#This Row],[Toneladas en contenedores embarcadas en exterior con carga]]+dataMercanciaContenedores[[#This Row],[Toneladas en contenedores desembarcadas en exterior con carga]]</f>
        <v>121115</v>
      </c>
      <c r="U3" s="3">
        <f>+dataMercanciaContenedores[[#This Row],[Toneladas en contenedores embarcadas en exterior vacíos]]+dataMercanciaContenedores[[#This Row],[Toneladas en contenedores desembarcadas en exterior vacíos]]</f>
        <v>11857</v>
      </c>
      <c r="V3" s="3">
        <f>+dataMercanciaContenedores[[#This Row],[TOTAL toneladas en contenedores en exterior con carga]]+dataMercanciaContenedores[[#This Row],[TOTAL toneladas en contenedores en exterior vacíos]]</f>
        <v>132972</v>
      </c>
      <c r="W3" s="3">
        <f>+dataMercanciaContenedores[[#This Row],[Toneladas en contenedores embarcadas en cabotaje con carga]]+dataMercanciaContenedores[[#This Row],[Toneladas en contenedores embarcadas en exterior con carga]]</f>
        <v>766629</v>
      </c>
      <c r="X3" s="3">
        <f>+dataMercanciaContenedores[[#This Row],[Toneladas en contenedores embarcadas en cabotaje vacíos]]+dataMercanciaContenedores[[#This Row],[Toneladas en contenedores embarcadas en exterior vacíos]]</f>
        <v>11740</v>
      </c>
      <c r="Y3" s="3">
        <f>+dataMercanciaContenedores[[#This Row],[TOTAL Toneladas en contenedores con carga embarcadas]]+dataMercanciaContenedores[[#This Row],[TOTAL Toneladas en contenedores vacíos embarcadas]]</f>
        <v>778369</v>
      </c>
      <c r="Z3" s="3">
        <f>+dataMercanciaContenedores[[#This Row],[Toneladas en contenedores desembarcadas en cabotaje con carga]]+dataMercanciaContenedores[[#This Row],[Toneladas en contenedores desembarcadas en exterior con carga]]</f>
        <v>181033</v>
      </c>
      <c r="AA3" s="3">
        <f>+dataMercanciaContenedores[[#This Row],[Toneladas en contenedores desembarcadas en cabotaje vacíos]]+dataMercanciaContenedores[[#This Row],[Toneladas en contenedores desembarcadas en exterior vacíos]]</f>
        <v>114478</v>
      </c>
      <c r="AB3" s="3">
        <f>+dataMercanciaContenedores[[#This Row],[TOTAL Toneladas en contenedores con carga desembarcadas]]+dataMercanciaContenedores[[#This Row],[TOTAL Toneladas en contenedores vacíos desembarcadas]]</f>
        <v>295511</v>
      </c>
      <c r="AC3" s="3">
        <f>+dataMercanciaContenedores[[#This Row],[TOTAL toneladas embarcadas en contenedor]]+dataMercanciaContenedores[[#This Row],[TOTAL toneladas desembarcadas en contenedor]]</f>
        <v>1073880</v>
      </c>
    </row>
    <row r="4" spans="1:29" hidden="1" x14ac:dyDescent="0.2">
      <c r="A4" s="1">
        <v>2003</v>
      </c>
      <c r="B4" s="1" t="s">
        <v>12</v>
      </c>
      <c r="C4" s="1" t="s">
        <v>40</v>
      </c>
      <c r="D4" s="1" t="s">
        <v>41</v>
      </c>
      <c r="E4" s="2">
        <v>0</v>
      </c>
      <c r="F4" s="2">
        <v>4</v>
      </c>
      <c r="G4" s="3">
        <f>+dataMercanciaContenedores[[#This Row],[Toneladas en contenedores embarcadas en cabotaje con carga]]+dataMercanciaContenedores[[#This Row],[Toneladas en contenedores embarcadas en cabotaje vacíos]]</f>
        <v>4</v>
      </c>
      <c r="H4" s="2">
        <v>10</v>
      </c>
      <c r="I4" s="2">
        <v>141</v>
      </c>
      <c r="J4" s="3">
        <f>+dataMercanciaContenedores[[#This Row],[Toneladas en contenedores desembarcadas en cabotaje con carga]]+dataMercanciaContenedores[[#This Row],[Toneladas en contenedores desembarcadas en cabotaje vacíos]]</f>
        <v>151</v>
      </c>
      <c r="K4" s="3">
        <f>+dataMercanciaContenedores[[#This Row],[Toneladas en contenedores embarcadas en cabotaje con carga]]+dataMercanciaContenedores[[#This Row],[Toneladas en contenedores desembarcadas en cabotaje con carga]]</f>
        <v>10</v>
      </c>
      <c r="L4" s="3">
        <f>+dataMercanciaContenedores[[#This Row],[Toneladas en contenedores embarcadas en cabotaje vacíos]]+dataMercanciaContenedores[[#This Row],[Toneladas en contenedores desembarcadas en cabotaje vacíos]]</f>
        <v>145</v>
      </c>
      <c r="M4" s="3">
        <f>+dataMercanciaContenedores[[#This Row],[TOTAL toneladas en contenedores en cabotaje con carga]]+dataMercanciaContenedores[[#This Row],[TOTAL toneladas en contenedores en cabotaje vacíos]]</f>
        <v>155</v>
      </c>
      <c r="N4" s="2">
        <v>0</v>
      </c>
      <c r="O4" s="2">
        <v>0</v>
      </c>
      <c r="P4" s="3">
        <f>+dataMercanciaContenedores[[#This Row],[Toneladas en contenedores embarcadas en exterior con carga]]+dataMercanciaContenedores[[#This Row],[Toneladas en contenedores embarcadas en exterior vacíos]]</f>
        <v>0</v>
      </c>
      <c r="Q4" s="2">
        <v>0</v>
      </c>
      <c r="R4" s="2">
        <v>0</v>
      </c>
      <c r="S4" s="3">
        <f>+dataMercanciaContenedores[[#This Row],[Toneladas en contenedores desembarcadas en exterior con carga]]+dataMercanciaContenedores[[#This Row],[Toneladas en contenedores desembarcadas en exterior vacíos]]</f>
        <v>0</v>
      </c>
      <c r="T4" s="3">
        <f>+dataMercanciaContenedores[[#This Row],[Toneladas en contenedores embarcadas en exterior con carga]]+dataMercanciaContenedores[[#This Row],[Toneladas en contenedores desembarcadas en exterior con carga]]</f>
        <v>0</v>
      </c>
      <c r="U4" s="3">
        <f>+dataMercanciaContenedores[[#This Row],[Toneladas en contenedores embarcadas en exterior vacíos]]+dataMercanciaContenedores[[#This Row],[Toneladas en contenedores desembarcadas en exterior vacíos]]</f>
        <v>0</v>
      </c>
      <c r="V4" s="3">
        <f>+dataMercanciaContenedores[[#This Row],[TOTAL toneladas en contenedores en exterior con carga]]+dataMercanciaContenedores[[#This Row],[TOTAL toneladas en contenedores en exterior vacíos]]</f>
        <v>0</v>
      </c>
      <c r="W4" s="3">
        <f>+dataMercanciaContenedores[[#This Row],[Toneladas en contenedores embarcadas en cabotaje con carga]]+dataMercanciaContenedores[[#This Row],[Toneladas en contenedores embarcadas en exterior con carga]]</f>
        <v>0</v>
      </c>
      <c r="X4" s="3">
        <f>+dataMercanciaContenedores[[#This Row],[Toneladas en contenedores embarcadas en cabotaje vacíos]]+dataMercanciaContenedores[[#This Row],[Toneladas en contenedores embarcadas en exterior vacíos]]</f>
        <v>4</v>
      </c>
      <c r="Y4" s="3">
        <f>+dataMercanciaContenedores[[#This Row],[TOTAL Toneladas en contenedores con carga embarcadas]]+dataMercanciaContenedores[[#This Row],[TOTAL Toneladas en contenedores vacíos embarcadas]]</f>
        <v>4</v>
      </c>
      <c r="Z4" s="3">
        <f>+dataMercanciaContenedores[[#This Row],[Toneladas en contenedores desembarcadas en cabotaje con carga]]+dataMercanciaContenedores[[#This Row],[Toneladas en contenedores desembarcadas en exterior con carga]]</f>
        <v>10</v>
      </c>
      <c r="AA4" s="3">
        <f>+dataMercanciaContenedores[[#This Row],[Toneladas en contenedores desembarcadas en cabotaje vacíos]]+dataMercanciaContenedores[[#This Row],[Toneladas en contenedores desembarcadas en exterior vacíos]]</f>
        <v>141</v>
      </c>
      <c r="AB4" s="3">
        <f>+dataMercanciaContenedores[[#This Row],[TOTAL Toneladas en contenedores con carga desembarcadas]]+dataMercanciaContenedores[[#This Row],[TOTAL Toneladas en contenedores vacíos desembarcadas]]</f>
        <v>151</v>
      </c>
      <c r="AC4" s="3">
        <f>+dataMercanciaContenedores[[#This Row],[TOTAL toneladas embarcadas en contenedor]]+dataMercanciaContenedores[[#This Row],[TOTAL toneladas desembarcadas en contenedor]]</f>
        <v>155</v>
      </c>
    </row>
    <row r="5" spans="1:29" hidden="1" x14ac:dyDescent="0.2">
      <c r="A5" s="1">
        <v>2003</v>
      </c>
      <c r="B5" s="1" t="s">
        <v>13</v>
      </c>
      <c r="C5" s="1" t="s">
        <v>40</v>
      </c>
      <c r="D5" s="1" t="s">
        <v>41</v>
      </c>
      <c r="E5" s="2">
        <v>59234</v>
      </c>
      <c r="F5" s="2">
        <v>260</v>
      </c>
      <c r="G5" s="3">
        <f>+dataMercanciaContenedores[[#This Row],[Toneladas en contenedores embarcadas en cabotaje con carga]]+dataMercanciaContenedores[[#This Row],[Toneladas en contenedores embarcadas en cabotaje vacíos]]</f>
        <v>59494</v>
      </c>
      <c r="H5" s="2">
        <v>10084</v>
      </c>
      <c r="I5" s="2">
        <v>7402</v>
      </c>
      <c r="J5" s="3">
        <f>+dataMercanciaContenedores[[#This Row],[Toneladas en contenedores desembarcadas en cabotaje con carga]]+dataMercanciaContenedores[[#This Row],[Toneladas en contenedores desembarcadas en cabotaje vacíos]]</f>
        <v>17486</v>
      </c>
      <c r="K5" s="3">
        <f>+dataMercanciaContenedores[[#This Row],[Toneladas en contenedores embarcadas en cabotaje con carga]]+dataMercanciaContenedores[[#This Row],[Toneladas en contenedores desembarcadas en cabotaje con carga]]</f>
        <v>69318</v>
      </c>
      <c r="L5" s="3">
        <f>+dataMercanciaContenedores[[#This Row],[Toneladas en contenedores embarcadas en cabotaje vacíos]]+dataMercanciaContenedores[[#This Row],[Toneladas en contenedores desembarcadas en cabotaje vacíos]]</f>
        <v>7662</v>
      </c>
      <c r="M5" s="3">
        <f>+dataMercanciaContenedores[[#This Row],[TOTAL toneladas en contenedores en cabotaje con carga]]+dataMercanciaContenedores[[#This Row],[TOTAL toneladas en contenedores en cabotaje vacíos]]</f>
        <v>76980</v>
      </c>
      <c r="N5" s="2">
        <v>2154</v>
      </c>
      <c r="O5" s="2">
        <v>0</v>
      </c>
      <c r="P5" s="3">
        <f>+dataMercanciaContenedores[[#This Row],[Toneladas en contenedores embarcadas en exterior con carga]]+dataMercanciaContenedores[[#This Row],[Toneladas en contenedores embarcadas en exterior vacíos]]</f>
        <v>2154</v>
      </c>
      <c r="Q5" s="2">
        <v>853</v>
      </c>
      <c r="R5" s="2">
        <v>134</v>
      </c>
      <c r="S5" s="3">
        <f>+dataMercanciaContenedores[[#This Row],[Toneladas en contenedores desembarcadas en exterior con carga]]+dataMercanciaContenedores[[#This Row],[Toneladas en contenedores desembarcadas en exterior vacíos]]</f>
        <v>987</v>
      </c>
      <c r="T5" s="3">
        <f>+dataMercanciaContenedores[[#This Row],[Toneladas en contenedores embarcadas en exterior con carga]]+dataMercanciaContenedores[[#This Row],[Toneladas en contenedores desembarcadas en exterior con carga]]</f>
        <v>3007</v>
      </c>
      <c r="U5" s="3">
        <f>+dataMercanciaContenedores[[#This Row],[Toneladas en contenedores embarcadas en exterior vacíos]]+dataMercanciaContenedores[[#This Row],[Toneladas en contenedores desembarcadas en exterior vacíos]]</f>
        <v>134</v>
      </c>
      <c r="V5" s="3">
        <f>+dataMercanciaContenedores[[#This Row],[TOTAL toneladas en contenedores en exterior con carga]]+dataMercanciaContenedores[[#This Row],[TOTAL toneladas en contenedores en exterior vacíos]]</f>
        <v>3141</v>
      </c>
      <c r="W5" s="3">
        <f>+dataMercanciaContenedores[[#This Row],[Toneladas en contenedores embarcadas en cabotaje con carga]]+dataMercanciaContenedores[[#This Row],[Toneladas en contenedores embarcadas en exterior con carga]]</f>
        <v>61388</v>
      </c>
      <c r="X5" s="3">
        <f>+dataMercanciaContenedores[[#This Row],[Toneladas en contenedores embarcadas en cabotaje vacíos]]+dataMercanciaContenedores[[#This Row],[Toneladas en contenedores embarcadas en exterior vacíos]]</f>
        <v>260</v>
      </c>
      <c r="Y5" s="3">
        <f>+dataMercanciaContenedores[[#This Row],[TOTAL Toneladas en contenedores con carga embarcadas]]+dataMercanciaContenedores[[#This Row],[TOTAL Toneladas en contenedores vacíos embarcadas]]</f>
        <v>61648</v>
      </c>
      <c r="Z5" s="3">
        <f>+dataMercanciaContenedores[[#This Row],[Toneladas en contenedores desembarcadas en cabotaje con carga]]+dataMercanciaContenedores[[#This Row],[Toneladas en contenedores desembarcadas en exterior con carga]]</f>
        <v>10937</v>
      </c>
      <c r="AA5" s="3">
        <f>+dataMercanciaContenedores[[#This Row],[Toneladas en contenedores desembarcadas en cabotaje vacíos]]+dataMercanciaContenedores[[#This Row],[Toneladas en contenedores desembarcadas en exterior vacíos]]</f>
        <v>7536</v>
      </c>
      <c r="AB5" s="3">
        <f>+dataMercanciaContenedores[[#This Row],[TOTAL Toneladas en contenedores con carga desembarcadas]]+dataMercanciaContenedores[[#This Row],[TOTAL Toneladas en contenedores vacíos desembarcadas]]</f>
        <v>18473</v>
      </c>
      <c r="AC5" s="3">
        <f>+dataMercanciaContenedores[[#This Row],[TOTAL toneladas embarcadas en contenedor]]+dataMercanciaContenedores[[#This Row],[TOTAL toneladas desembarcadas en contenedor]]</f>
        <v>80121</v>
      </c>
    </row>
    <row r="6" spans="1:29" hidden="1" x14ac:dyDescent="0.2">
      <c r="A6" s="1">
        <v>2003</v>
      </c>
      <c r="B6" s="1" t="s">
        <v>14</v>
      </c>
      <c r="C6" s="1" t="s">
        <v>40</v>
      </c>
      <c r="D6" s="1" t="s">
        <v>41</v>
      </c>
      <c r="E6" s="2">
        <v>862973</v>
      </c>
      <c r="F6" s="2">
        <v>4610</v>
      </c>
      <c r="G6" s="3">
        <f>+dataMercanciaContenedores[[#This Row],[Toneladas en contenedores embarcadas en cabotaje con carga]]+dataMercanciaContenedores[[#This Row],[Toneladas en contenedores embarcadas en cabotaje vacíos]]</f>
        <v>867583</v>
      </c>
      <c r="H6" s="2">
        <v>1124306</v>
      </c>
      <c r="I6" s="2">
        <v>6595</v>
      </c>
      <c r="J6" s="3">
        <f>+dataMercanciaContenedores[[#This Row],[Toneladas en contenedores desembarcadas en cabotaje con carga]]+dataMercanciaContenedores[[#This Row],[Toneladas en contenedores desembarcadas en cabotaje vacíos]]</f>
        <v>1130901</v>
      </c>
      <c r="K6" s="3">
        <f>+dataMercanciaContenedores[[#This Row],[Toneladas en contenedores embarcadas en cabotaje con carga]]+dataMercanciaContenedores[[#This Row],[Toneladas en contenedores desembarcadas en cabotaje con carga]]</f>
        <v>1987279</v>
      </c>
      <c r="L6" s="3">
        <f>+dataMercanciaContenedores[[#This Row],[Toneladas en contenedores embarcadas en cabotaje vacíos]]+dataMercanciaContenedores[[#This Row],[Toneladas en contenedores desembarcadas en cabotaje vacíos]]</f>
        <v>11205</v>
      </c>
      <c r="M6" s="3">
        <f>+dataMercanciaContenedores[[#This Row],[TOTAL toneladas en contenedores en cabotaje con carga]]+dataMercanciaContenedores[[#This Row],[TOTAL toneladas en contenedores en cabotaje vacíos]]</f>
        <v>1998484</v>
      </c>
      <c r="N6" s="2">
        <v>13315151</v>
      </c>
      <c r="O6" s="2">
        <v>496147</v>
      </c>
      <c r="P6" s="3">
        <f>+dataMercanciaContenedores[[#This Row],[Toneladas en contenedores embarcadas en exterior con carga]]+dataMercanciaContenedores[[#This Row],[Toneladas en contenedores embarcadas en exterior vacíos]]</f>
        <v>13811298</v>
      </c>
      <c r="Q6" s="2">
        <v>12760407</v>
      </c>
      <c r="R6" s="2">
        <v>462485</v>
      </c>
      <c r="S6" s="3">
        <f>+dataMercanciaContenedores[[#This Row],[Toneladas en contenedores desembarcadas en exterior con carga]]+dataMercanciaContenedores[[#This Row],[Toneladas en contenedores desembarcadas en exterior vacíos]]</f>
        <v>13222892</v>
      </c>
      <c r="T6" s="3">
        <f>+dataMercanciaContenedores[[#This Row],[Toneladas en contenedores embarcadas en exterior con carga]]+dataMercanciaContenedores[[#This Row],[Toneladas en contenedores desembarcadas en exterior con carga]]</f>
        <v>26075558</v>
      </c>
      <c r="U6" s="3">
        <f>+dataMercanciaContenedores[[#This Row],[Toneladas en contenedores embarcadas en exterior vacíos]]+dataMercanciaContenedores[[#This Row],[Toneladas en contenedores desembarcadas en exterior vacíos]]</f>
        <v>958632</v>
      </c>
      <c r="V6" s="3">
        <f>+dataMercanciaContenedores[[#This Row],[TOTAL toneladas en contenedores en exterior con carga]]+dataMercanciaContenedores[[#This Row],[TOTAL toneladas en contenedores en exterior vacíos]]</f>
        <v>27034190</v>
      </c>
      <c r="W6" s="3">
        <f>+dataMercanciaContenedores[[#This Row],[Toneladas en contenedores embarcadas en cabotaje con carga]]+dataMercanciaContenedores[[#This Row],[Toneladas en contenedores embarcadas en exterior con carga]]</f>
        <v>14178124</v>
      </c>
      <c r="X6" s="3">
        <f>+dataMercanciaContenedores[[#This Row],[Toneladas en contenedores embarcadas en cabotaje vacíos]]+dataMercanciaContenedores[[#This Row],[Toneladas en contenedores embarcadas en exterior vacíos]]</f>
        <v>500757</v>
      </c>
      <c r="Y6" s="3">
        <f>+dataMercanciaContenedores[[#This Row],[TOTAL Toneladas en contenedores con carga embarcadas]]+dataMercanciaContenedores[[#This Row],[TOTAL Toneladas en contenedores vacíos embarcadas]]</f>
        <v>14678881</v>
      </c>
      <c r="Z6" s="3">
        <f>+dataMercanciaContenedores[[#This Row],[Toneladas en contenedores desembarcadas en cabotaje con carga]]+dataMercanciaContenedores[[#This Row],[Toneladas en contenedores desembarcadas en exterior con carga]]</f>
        <v>13884713</v>
      </c>
      <c r="AA6" s="3">
        <f>+dataMercanciaContenedores[[#This Row],[Toneladas en contenedores desembarcadas en cabotaje vacíos]]+dataMercanciaContenedores[[#This Row],[Toneladas en contenedores desembarcadas en exterior vacíos]]</f>
        <v>469080</v>
      </c>
      <c r="AB6" s="3">
        <f>+dataMercanciaContenedores[[#This Row],[TOTAL Toneladas en contenedores con carga desembarcadas]]+dataMercanciaContenedores[[#This Row],[TOTAL Toneladas en contenedores vacíos desembarcadas]]</f>
        <v>14353793</v>
      </c>
      <c r="AC6" s="3">
        <f>+dataMercanciaContenedores[[#This Row],[TOTAL toneladas embarcadas en contenedor]]+dataMercanciaContenedores[[#This Row],[TOTAL toneladas desembarcadas en contenedor]]</f>
        <v>29032674</v>
      </c>
    </row>
    <row r="7" spans="1:29" hidden="1" x14ac:dyDescent="0.2">
      <c r="A7" s="1">
        <v>2003</v>
      </c>
      <c r="B7" s="1" t="s">
        <v>15</v>
      </c>
      <c r="C7" s="1" t="s">
        <v>40</v>
      </c>
      <c r="D7" s="1" t="s">
        <v>41</v>
      </c>
      <c r="E7" s="2">
        <v>318717</v>
      </c>
      <c r="F7" s="2">
        <v>2093</v>
      </c>
      <c r="G7" s="3">
        <f>+dataMercanciaContenedores[[#This Row],[Toneladas en contenedores embarcadas en cabotaje con carga]]+dataMercanciaContenedores[[#This Row],[Toneladas en contenedores embarcadas en cabotaje vacíos]]</f>
        <v>320810</v>
      </c>
      <c r="H7" s="2">
        <v>70890</v>
      </c>
      <c r="I7" s="2">
        <v>33178</v>
      </c>
      <c r="J7" s="3">
        <f>+dataMercanciaContenedores[[#This Row],[Toneladas en contenedores desembarcadas en cabotaje con carga]]+dataMercanciaContenedores[[#This Row],[Toneladas en contenedores desembarcadas en cabotaje vacíos]]</f>
        <v>104068</v>
      </c>
      <c r="K7" s="3">
        <f>+dataMercanciaContenedores[[#This Row],[Toneladas en contenedores embarcadas en cabotaje con carga]]+dataMercanciaContenedores[[#This Row],[Toneladas en contenedores desembarcadas en cabotaje con carga]]</f>
        <v>389607</v>
      </c>
      <c r="L7" s="3">
        <f>+dataMercanciaContenedores[[#This Row],[Toneladas en contenedores embarcadas en cabotaje vacíos]]+dataMercanciaContenedores[[#This Row],[Toneladas en contenedores desembarcadas en cabotaje vacíos]]</f>
        <v>35271</v>
      </c>
      <c r="M7" s="3">
        <f>+dataMercanciaContenedores[[#This Row],[TOTAL toneladas en contenedores en cabotaje con carga]]+dataMercanciaContenedores[[#This Row],[TOTAL toneladas en contenedores en cabotaje vacíos]]</f>
        <v>424878</v>
      </c>
      <c r="N7" s="2">
        <v>370698</v>
      </c>
      <c r="O7" s="2">
        <v>50056</v>
      </c>
      <c r="P7" s="3">
        <f>+dataMercanciaContenedores[[#This Row],[Toneladas en contenedores embarcadas en exterior con carga]]+dataMercanciaContenedores[[#This Row],[Toneladas en contenedores embarcadas en exterior vacíos]]</f>
        <v>420754</v>
      </c>
      <c r="Q7" s="2">
        <v>93918</v>
      </c>
      <c r="R7" s="2">
        <v>90457</v>
      </c>
      <c r="S7" s="3">
        <f>+dataMercanciaContenedores[[#This Row],[Toneladas en contenedores desembarcadas en exterior con carga]]+dataMercanciaContenedores[[#This Row],[Toneladas en contenedores desembarcadas en exterior vacíos]]</f>
        <v>184375</v>
      </c>
      <c r="T7" s="3">
        <f>+dataMercanciaContenedores[[#This Row],[Toneladas en contenedores embarcadas en exterior con carga]]+dataMercanciaContenedores[[#This Row],[Toneladas en contenedores desembarcadas en exterior con carga]]</f>
        <v>464616</v>
      </c>
      <c r="U7" s="3">
        <f>+dataMercanciaContenedores[[#This Row],[Toneladas en contenedores embarcadas en exterior vacíos]]+dataMercanciaContenedores[[#This Row],[Toneladas en contenedores desembarcadas en exterior vacíos]]</f>
        <v>140513</v>
      </c>
      <c r="V7" s="3">
        <f>+dataMercanciaContenedores[[#This Row],[TOTAL toneladas en contenedores en exterior con carga]]+dataMercanciaContenedores[[#This Row],[TOTAL toneladas en contenedores en exterior vacíos]]</f>
        <v>605129</v>
      </c>
      <c r="W7" s="3">
        <f>+dataMercanciaContenedores[[#This Row],[Toneladas en contenedores embarcadas en cabotaje con carga]]+dataMercanciaContenedores[[#This Row],[Toneladas en contenedores embarcadas en exterior con carga]]</f>
        <v>689415</v>
      </c>
      <c r="X7" s="3">
        <f>+dataMercanciaContenedores[[#This Row],[Toneladas en contenedores embarcadas en cabotaje vacíos]]+dataMercanciaContenedores[[#This Row],[Toneladas en contenedores embarcadas en exterior vacíos]]</f>
        <v>52149</v>
      </c>
      <c r="Y7" s="3">
        <f>+dataMercanciaContenedores[[#This Row],[TOTAL Toneladas en contenedores con carga embarcadas]]+dataMercanciaContenedores[[#This Row],[TOTAL Toneladas en contenedores vacíos embarcadas]]</f>
        <v>741564</v>
      </c>
      <c r="Z7" s="3">
        <f>+dataMercanciaContenedores[[#This Row],[Toneladas en contenedores desembarcadas en cabotaje con carga]]+dataMercanciaContenedores[[#This Row],[Toneladas en contenedores desembarcadas en exterior con carga]]</f>
        <v>164808</v>
      </c>
      <c r="AA7" s="3">
        <f>+dataMercanciaContenedores[[#This Row],[Toneladas en contenedores desembarcadas en cabotaje vacíos]]+dataMercanciaContenedores[[#This Row],[Toneladas en contenedores desembarcadas en exterior vacíos]]</f>
        <v>123635</v>
      </c>
      <c r="AB7" s="3">
        <f>+dataMercanciaContenedores[[#This Row],[TOTAL Toneladas en contenedores con carga desembarcadas]]+dataMercanciaContenedores[[#This Row],[TOTAL Toneladas en contenedores vacíos desembarcadas]]</f>
        <v>288443</v>
      </c>
      <c r="AC7" s="3">
        <f>+dataMercanciaContenedores[[#This Row],[TOTAL toneladas embarcadas en contenedor]]+dataMercanciaContenedores[[#This Row],[TOTAL toneladas desembarcadas en contenedor]]</f>
        <v>1030007</v>
      </c>
    </row>
    <row r="8" spans="1:29" hidden="1" x14ac:dyDescent="0.2">
      <c r="A8" s="1">
        <v>2003</v>
      </c>
      <c r="B8" s="1" t="s">
        <v>16</v>
      </c>
      <c r="C8" s="1" t="s">
        <v>40</v>
      </c>
      <c r="D8" s="1" t="s">
        <v>41</v>
      </c>
      <c r="E8" s="2">
        <v>222789</v>
      </c>
      <c r="F8" s="2">
        <v>250221</v>
      </c>
      <c r="G8" s="3">
        <f>+dataMercanciaContenedores[[#This Row],[Toneladas en contenedores embarcadas en cabotaje con carga]]+dataMercanciaContenedores[[#This Row],[Toneladas en contenedores embarcadas en cabotaje vacíos]]</f>
        <v>473010</v>
      </c>
      <c r="H8" s="2">
        <v>1436278</v>
      </c>
      <c r="I8" s="2">
        <v>3206</v>
      </c>
      <c r="J8" s="3">
        <f>+dataMercanciaContenedores[[#This Row],[Toneladas en contenedores desembarcadas en cabotaje con carga]]+dataMercanciaContenedores[[#This Row],[Toneladas en contenedores desembarcadas en cabotaje vacíos]]</f>
        <v>1439484</v>
      </c>
      <c r="K8" s="3">
        <f>+dataMercanciaContenedores[[#This Row],[Toneladas en contenedores embarcadas en cabotaje con carga]]+dataMercanciaContenedores[[#This Row],[Toneladas en contenedores desembarcadas en cabotaje con carga]]</f>
        <v>1659067</v>
      </c>
      <c r="L8" s="3">
        <f>+dataMercanciaContenedores[[#This Row],[Toneladas en contenedores embarcadas en cabotaje vacíos]]+dataMercanciaContenedores[[#This Row],[Toneladas en contenedores desembarcadas en cabotaje vacíos]]</f>
        <v>253427</v>
      </c>
      <c r="M8" s="3">
        <f>+dataMercanciaContenedores[[#This Row],[TOTAL toneladas en contenedores en cabotaje con carga]]+dataMercanciaContenedores[[#This Row],[TOTAL toneladas en contenedores en cabotaje vacíos]]</f>
        <v>1912494</v>
      </c>
      <c r="N8" s="2">
        <v>0</v>
      </c>
      <c r="O8" s="2">
        <v>0</v>
      </c>
      <c r="P8" s="3">
        <f>+dataMercanciaContenedores[[#This Row],[Toneladas en contenedores embarcadas en exterior con carga]]+dataMercanciaContenedores[[#This Row],[Toneladas en contenedores embarcadas en exterior vacíos]]</f>
        <v>0</v>
      </c>
      <c r="Q8" s="2">
        <v>0</v>
      </c>
      <c r="R8" s="2">
        <v>3</v>
      </c>
      <c r="S8" s="3">
        <f>+dataMercanciaContenedores[[#This Row],[Toneladas en contenedores desembarcadas en exterior con carga]]+dataMercanciaContenedores[[#This Row],[Toneladas en contenedores desembarcadas en exterior vacíos]]</f>
        <v>3</v>
      </c>
      <c r="T8" s="3">
        <f>+dataMercanciaContenedores[[#This Row],[Toneladas en contenedores embarcadas en exterior con carga]]+dataMercanciaContenedores[[#This Row],[Toneladas en contenedores desembarcadas en exterior con carga]]</f>
        <v>0</v>
      </c>
      <c r="U8" s="3">
        <f>+dataMercanciaContenedores[[#This Row],[Toneladas en contenedores embarcadas en exterior vacíos]]+dataMercanciaContenedores[[#This Row],[Toneladas en contenedores desembarcadas en exterior vacíos]]</f>
        <v>3</v>
      </c>
      <c r="V8" s="3">
        <f>+dataMercanciaContenedores[[#This Row],[TOTAL toneladas en contenedores en exterior con carga]]+dataMercanciaContenedores[[#This Row],[TOTAL toneladas en contenedores en exterior vacíos]]</f>
        <v>3</v>
      </c>
      <c r="W8" s="3">
        <f>+dataMercanciaContenedores[[#This Row],[Toneladas en contenedores embarcadas en cabotaje con carga]]+dataMercanciaContenedores[[#This Row],[Toneladas en contenedores embarcadas en exterior con carga]]</f>
        <v>222789</v>
      </c>
      <c r="X8" s="3">
        <f>+dataMercanciaContenedores[[#This Row],[Toneladas en contenedores embarcadas en cabotaje vacíos]]+dataMercanciaContenedores[[#This Row],[Toneladas en contenedores embarcadas en exterior vacíos]]</f>
        <v>250221</v>
      </c>
      <c r="Y8" s="3">
        <f>+dataMercanciaContenedores[[#This Row],[TOTAL Toneladas en contenedores con carga embarcadas]]+dataMercanciaContenedores[[#This Row],[TOTAL Toneladas en contenedores vacíos embarcadas]]</f>
        <v>473010</v>
      </c>
      <c r="Z8" s="3">
        <f>+dataMercanciaContenedores[[#This Row],[Toneladas en contenedores desembarcadas en cabotaje con carga]]+dataMercanciaContenedores[[#This Row],[Toneladas en contenedores desembarcadas en exterior con carga]]</f>
        <v>1436278</v>
      </c>
      <c r="AA8" s="3">
        <f>+dataMercanciaContenedores[[#This Row],[Toneladas en contenedores desembarcadas en cabotaje vacíos]]+dataMercanciaContenedores[[#This Row],[Toneladas en contenedores desembarcadas en exterior vacíos]]</f>
        <v>3209</v>
      </c>
      <c r="AB8" s="3">
        <f>+dataMercanciaContenedores[[#This Row],[TOTAL Toneladas en contenedores con carga desembarcadas]]+dataMercanciaContenedores[[#This Row],[TOTAL Toneladas en contenedores vacíos desembarcadas]]</f>
        <v>1439487</v>
      </c>
      <c r="AC8" s="3">
        <f>+dataMercanciaContenedores[[#This Row],[TOTAL toneladas embarcadas en contenedor]]+dataMercanciaContenedores[[#This Row],[TOTAL toneladas desembarcadas en contenedor]]</f>
        <v>1912497</v>
      </c>
    </row>
    <row r="9" spans="1:29" hidden="1" x14ac:dyDescent="0.2">
      <c r="A9" s="1">
        <v>2003</v>
      </c>
      <c r="B9" s="1" t="s">
        <v>17</v>
      </c>
      <c r="C9" s="1" t="s">
        <v>40</v>
      </c>
      <c r="D9" s="1" t="s">
        <v>41</v>
      </c>
      <c r="E9" s="2">
        <v>1564901</v>
      </c>
      <c r="F9" s="2">
        <v>50995</v>
      </c>
      <c r="G9" s="3">
        <f>+dataMercanciaContenedores[[#This Row],[Toneladas en contenedores embarcadas en cabotaje con carga]]+dataMercanciaContenedores[[#This Row],[Toneladas en contenedores embarcadas en cabotaje vacíos]]</f>
        <v>1615896</v>
      </c>
      <c r="H9" s="2">
        <v>287609</v>
      </c>
      <c r="I9" s="2">
        <v>246694</v>
      </c>
      <c r="J9" s="3">
        <f>+dataMercanciaContenedores[[#This Row],[Toneladas en contenedores desembarcadas en cabotaje con carga]]+dataMercanciaContenedores[[#This Row],[Toneladas en contenedores desembarcadas en cabotaje vacíos]]</f>
        <v>534303</v>
      </c>
      <c r="K9" s="3">
        <f>+dataMercanciaContenedores[[#This Row],[Toneladas en contenedores embarcadas en cabotaje con carga]]+dataMercanciaContenedores[[#This Row],[Toneladas en contenedores desembarcadas en cabotaje con carga]]</f>
        <v>1852510</v>
      </c>
      <c r="L9" s="3">
        <f>+dataMercanciaContenedores[[#This Row],[Toneladas en contenedores embarcadas en cabotaje vacíos]]+dataMercanciaContenedores[[#This Row],[Toneladas en contenedores desembarcadas en cabotaje vacíos]]</f>
        <v>297689</v>
      </c>
      <c r="M9" s="3">
        <f>+dataMercanciaContenedores[[#This Row],[TOTAL toneladas en contenedores en cabotaje con carga]]+dataMercanciaContenedores[[#This Row],[TOTAL toneladas en contenedores en cabotaje vacíos]]</f>
        <v>2150199</v>
      </c>
      <c r="N9" s="2">
        <v>6265019</v>
      </c>
      <c r="O9" s="2">
        <v>286779</v>
      </c>
      <c r="P9" s="3">
        <f>+dataMercanciaContenedores[[#This Row],[Toneladas en contenedores embarcadas en exterior con carga]]+dataMercanciaContenedores[[#This Row],[Toneladas en contenedores embarcadas en exterior vacíos]]</f>
        <v>6551798</v>
      </c>
      <c r="Q9" s="2">
        <v>6333033</v>
      </c>
      <c r="R9" s="2">
        <v>308771</v>
      </c>
      <c r="S9" s="3">
        <f>+dataMercanciaContenedores[[#This Row],[Toneladas en contenedores desembarcadas en exterior con carga]]+dataMercanciaContenedores[[#This Row],[Toneladas en contenedores desembarcadas en exterior vacíos]]</f>
        <v>6641804</v>
      </c>
      <c r="T9" s="3">
        <f>+dataMercanciaContenedores[[#This Row],[Toneladas en contenedores embarcadas en exterior con carga]]+dataMercanciaContenedores[[#This Row],[Toneladas en contenedores desembarcadas en exterior con carga]]</f>
        <v>12598052</v>
      </c>
      <c r="U9" s="3">
        <f>+dataMercanciaContenedores[[#This Row],[Toneladas en contenedores embarcadas en exterior vacíos]]+dataMercanciaContenedores[[#This Row],[Toneladas en contenedores desembarcadas en exterior vacíos]]</f>
        <v>595550</v>
      </c>
      <c r="V9" s="3">
        <f>+dataMercanciaContenedores[[#This Row],[TOTAL toneladas en contenedores en exterior con carga]]+dataMercanciaContenedores[[#This Row],[TOTAL toneladas en contenedores en exterior vacíos]]</f>
        <v>13193602</v>
      </c>
      <c r="W9" s="3">
        <f>+dataMercanciaContenedores[[#This Row],[Toneladas en contenedores embarcadas en cabotaje con carga]]+dataMercanciaContenedores[[#This Row],[Toneladas en contenedores embarcadas en exterior con carga]]</f>
        <v>7829920</v>
      </c>
      <c r="X9" s="3">
        <f>+dataMercanciaContenedores[[#This Row],[Toneladas en contenedores embarcadas en cabotaje vacíos]]+dataMercanciaContenedores[[#This Row],[Toneladas en contenedores embarcadas en exterior vacíos]]</f>
        <v>337774</v>
      </c>
      <c r="Y9" s="3">
        <f>+dataMercanciaContenedores[[#This Row],[TOTAL Toneladas en contenedores con carga embarcadas]]+dataMercanciaContenedores[[#This Row],[TOTAL Toneladas en contenedores vacíos embarcadas]]</f>
        <v>8167694</v>
      </c>
      <c r="Z9" s="3">
        <f>+dataMercanciaContenedores[[#This Row],[Toneladas en contenedores desembarcadas en cabotaje con carga]]+dataMercanciaContenedores[[#This Row],[Toneladas en contenedores desembarcadas en exterior con carga]]</f>
        <v>6620642</v>
      </c>
      <c r="AA9" s="3">
        <f>+dataMercanciaContenedores[[#This Row],[Toneladas en contenedores desembarcadas en cabotaje vacíos]]+dataMercanciaContenedores[[#This Row],[Toneladas en contenedores desembarcadas en exterior vacíos]]</f>
        <v>555465</v>
      </c>
      <c r="AB9" s="3">
        <f>+dataMercanciaContenedores[[#This Row],[TOTAL Toneladas en contenedores con carga desembarcadas]]+dataMercanciaContenedores[[#This Row],[TOTAL Toneladas en contenedores vacíos desembarcadas]]</f>
        <v>7176107</v>
      </c>
      <c r="AC9" s="3">
        <f>+dataMercanciaContenedores[[#This Row],[TOTAL toneladas embarcadas en contenedor]]+dataMercanciaContenedores[[#This Row],[TOTAL toneladas desembarcadas en contenedor]]</f>
        <v>15343801</v>
      </c>
    </row>
    <row r="10" spans="1:29" hidden="1" x14ac:dyDescent="0.2">
      <c r="A10" s="1">
        <v>2003</v>
      </c>
      <c r="B10" s="1" t="s">
        <v>18</v>
      </c>
      <c r="C10" s="1" t="s">
        <v>40</v>
      </c>
      <c r="D10" s="1" t="s">
        <v>41</v>
      </c>
      <c r="E10" s="2">
        <v>378108</v>
      </c>
      <c r="F10" s="2">
        <v>4570</v>
      </c>
      <c r="G10" s="3">
        <f>+dataMercanciaContenedores[[#This Row],[Toneladas en contenedores embarcadas en cabotaje con carga]]+dataMercanciaContenedores[[#This Row],[Toneladas en contenedores embarcadas en cabotaje vacíos]]</f>
        <v>382678</v>
      </c>
      <c r="H10" s="2">
        <v>68889</v>
      </c>
      <c r="I10" s="2">
        <v>65737</v>
      </c>
      <c r="J10" s="3">
        <f>+dataMercanciaContenedores[[#This Row],[Toneladas en contenedores desembarcadas en cabotaje con carga]]+dataMercanciaContenedores[[#This Row],[Toneladas en contenedores desembarcadas en cabotaje vacíos]]</f>
        <v>134626</v>
      </c>
      <c r="K10" s="3">
        <f>+dataMercanciaContenedores[[#This Row],[Toneladas en contenedores embarcadas en cabotaje con carga]]+dataMercanciaContenedores[[#This Row],[Toneladas en contenedores desembarcadas en cabotaje con carga]]</f>
        <v>446997</v>
      </c>
      <c r="L10" s="3">
        <f>+dataMercanciaContenedores[[#This Row],[Toneladas en contenedores embarcadas en cabotaje vacíos]]+dataMercanciaContenedores[[#This Row],[Toneladas en contenedores desembarcadas en cabotaje vacíos]]</f>
        <v>70307</v>
      </c>
      <c r="M10" s="3">
        <f>+dataMercanciaContenedores[[#This Row],[TOTAL toneladas en contenedores en cabotaje con carga]]+dataMercanciaContenedores[[#This Row],[TOTAL toneladas en contenedores en cabotaje vacíos]]</f>
        <v>517304</v>
      </c>
      <c r="N10" s="2">
        <v>2309663</v>
      </c>
      <c r="O10" s="2">
        <v>27440</v>
      </c>
      <c r="P10" s="3">
        <f>+dataMercanciaContenedores[[#This Row],[Toneladas en contenedores embarcadas en exterior con carga]]+dataMercanciaContenedores[[#This Row],[Toneladas en contenedores embarcadas en exterior vacíos]]</f>
        <v>2337103</v>
      </c>
      <c r="Q10" s="2">
        <v>1802939</v>
      </c>
      <c r="R10" s="2">
        <v>110490</v>
      </c>
      <c r="S10" s="3">
        <f>+dataMercanciaContenedores[[#This Row],[Toneladas en contenedores desembarcadas en exterior con carga]]+dataMercanciaContenedores[[#This Row],[Toneladas en contenedores desembarcadas en exterior vacíos]]</f>
        <v>1913429</v>
      </c>
      <c r="T10" s="3">
        <f>+dataMercanciaContenedores[[#This Row],[Toneladas en contenedores embarcadas en exterior con carga]]+dataMercanciaContenedores[[#This Row],[Toneladas en contenedores desembarcadas en exterior con carga]]</f>
        <v>4112602</v>
      </c>
      <c r="U10" s="3">
        <f>+dataMercanciaContenedores[[#This Row],[Toneladas en contenedores embarcadas en exterior vacíos]]+dataMercanciaContenedores[[#This Row],[Toneladas en contenedores desembarcadas en exterior vacíos]]</f>
        <v>137930</v>
      </c>
      <c r="V10" s="3">
        <f>+dataMercanciaContenedores[[#This Row],[TOTAL toneladas en contenedores en exterior con carga]]+dataMercanciaContenedores[[#This Row],[TOTAL toneladas en contenedores en exterior vacíos]]</f>
        <v>4250532</v>
      </c>
      <c r="W10" s="3">
        <f>+dataMercanciaContenedores[[#This Row],[Toneladas en contenedores embarcadas en cabotaje con carga]]+dataMercanciaContenedores[[#This Row],[Toneladas en contenedores embarcadas en exterior con carga]]</f>
        <v>2687771</v>
      </c>
      <c r="X10" s="3">
        <f>+dataMercanciaContenedores[[#This Row],[Toneladas en contenedores embarcadas en cabotaje vacíos]]+dataMercanciaContenedores[[#This Row],[Toneladas en contenedores embarcadas en exterior vacíos]]</f>
        <v>32010</v>
      </c>
      <c r="Y10" s="3">
        <f>+dataMercanciaContenedores[[#This Row],[TOTAL Toneladas en contenedores con carga embarcadas]]+dataMercanciaContenedores[[#This Row],[TOTAL Toneladas en contenedores vacíos embarcadas]]</f>
        <v>2719781</v>
      </c>
      <c r="Z10" s="3">
        <f>+dataMercanciaContenedores[[#This Row],[Toneladas en contenedores desembarcadas en cabotaje con carga]]+dataMercanciaContenedores[[#This Row],[Toneladas en contenedores desembarcadas en exterior con carga]]</f>
        <v>1871828</v>
      </c>
      <c r="AA10" s="3">
        <f>+dataMercanciaContenedores[[#This Row],[Toneladas en contenedores desembarcadas en cabotaje vacíos]]+dataMercanciaContenedores[[#This Row],[Toneladas en contenedores desembarcadas en exterior vacíos]]</f>
        <v>176227</v>
      </c>
      <c r="AB10" s="3">
        <f>+dataMercanciaContenedores[[#This Row],[TOTAL Toneladas en contenedores con carga desembarcadas]]+dataMercanciaContenedores[[#This Row],[TOTAL Toneladas en contenedores vacíos desembarcadas]]</f>
        <v>2048055</v>
      </c>
      <c r="AC10" s="3">
        <f>+dataMercanciaContenedores[[#This Row],[TOTAL toneladas embarcadas en contenedor]]+dataMercanciaContenedores[[#This Row],[TOTAL toneladas desembarcadas en contenedor]]</f>
        <v>4767836</v>
      </c>
    </row>
    <row r="11" spans="1:29" hidden="1" x14ac:dyDescent="0.2">
      <c r="A11" s="1">
        <v>2003</v>
      </c>
      <c r="B11" s="1" t="s">
        <v>19</v>
      </c>
      <c r="C11" s="1" t="s">
        <v>40</v>
      </c>
      <c r="D11" s="1" t="s">
        <v>41</v>
      </c>
      <c r="E11" s="2">
        <v>1564</v>
      </c>
      <c r="F11" s="2">
        <v>1632</v>
      </c>
      <c r="G11" s="3">
        <f>+dataMercanciaContenedores[[#This Row],[Toneladas en contenedores embarcadas en cabotaje con carga]]+dataMercanciaContenedores[[#This Row],[Toneladas en contenedores embarcadas en cabotaje vacíos]]</f>
        <v>3196</v>
      </c>
      <c r="H11" s="2">
        <v>43958</v>
      </c>
      <c r="I11" s="2">
        <v>19341</v>
      </c>
      <c r="J11" s="3">
        <f>+dataMercanciaContenedores[[#This Row],[Toneladas en contenedores desembarcadas en cabotaje con carga]]+dataMercanciaContenedores[[#This Row],[Toneladas en contenedores desembarcadas en cabotaje vacíos]]</f>
        <v>63299</v>
      </c>
      <c r="K11" s="3">
        <f>+dataMercanciaContenedores[[#This Row],[Toneladas en contenedores embarcadas en cabotaje con carga]]+dataMercanciaContenedores[[#This Row],[Toneladas en contenedores desembarcadas en cabotaje con carga]]</f>
        <v>45522</v>
      </c>
      <c r="L11" s="3">
        <f>+dataMercanciaContenedores[[#This Row],[Toneladas en contenedores embarcadas en cabotaje vacíos]]+dataMercanciaContenedores[[#This Row],[Toneladas en contenedores desembarcadas en cabotaje vacíos]]</f>
        <v>20973</v>
      </c>
      <c r="M11" s="3">
        <f>+dataMercanciaContenedores[[#This Row],[TOTAL toneladas en contenedores en cabotaje con carga]]+dataMercanciaContenedores[[#This Row],[TOTAL toneladas en contenedores en cabotaje vacíos]]</f>
        <v>66495</v>
      </c>
      <c r="N11" s="2">
        <v>268247</v>
      </c>
      <c r="O11" s="2">
        <v>2815</v>
      </c>
      <c r="P11" s="3">
        <f>+dataMercanciaContenedores[[#This Row],[Toneladas en contenedores embarcadas en exterior con carga]]+dataMercanciaContenedores[[#This Row],[Toneladas en contenedores embarcadas en exterior vacíos]]</f>
        <v>271062</v>
      </c>
      <c r="Q11" s="2">
        <v>15784</v>
      </c>
      <c r="R11" s="2">
        <v>8545</v>
      </c>
      <c r="S11" s="3">
        <f>+dataMercanciaContenedores[[#This Row],[Toneladas en contenedores desembarcadas en exterior con carga]]+dataMercanciaContenedores[[#This Row],[Toneladas en contenedores desembarcadas en exterior vacíos]]</f>
        <v>24329</v>
      </c>
      <c r="T11" s="3">
        <f>+dataMercanciaContenedores[[#This Row],[Toneladas en contenedores embarcadas en exterior con carga]]+dataMercanciaContenedores[[#This Row],[Toneladas en contenedores desembarcadas en exterior con carga]]</f>
        <v>284031</v>
      </c>
      <c r="U11" s="3">
        <f>+dataMercanciaContenedores[[#This Row],[Toneladas en contenedores embarcadas en exterior vacíos]]+dataMercanciaContenedores[[#This Row],[Toneladas en contenedores desembarcadas en exterior vacíos]]</f>
        <v>11360</v>
      </c>
      <c r="V11" s="3">
        <f>+dataMercanciaContenedores[[#This Row],[TOTAL toneladas en contenedores en exterior con carga]]+dataMercanciaContenedores[[#This Row],[TOTAL toneladas en contenedores en exterior vacíos]]</f>
        <v>295391</v>
      </c>
      <c r="W11" s="3">
        <f>+dataMercanciaContenedores[[#This Row],[Toneladas en contenedores embarcadas en cabotaje con carga]]+dataMercanciaContenedores[[#This Row],[Toneladas en contenedores embarcadas en exterior con carga]]</f>
        <v>269811</v>
      </c>
      <c r="X11" s="3">
        <f>+dataMercanciaContenedores[[#This Row],[Toneladas en contenedores embarcadas en cabotaje vacíos]]+dataMercanciaContenedores[[#This Row],[Toneladas en contenedores embarcadas en exterior vacíos]]</f>
        <v>4447</v>
      </c>
      <c r="Y11" s="3">
        <f>+dataMercanciaContenedores[[#This Row],[TOTAL Toneladas en contenedores con carga embarcadas]]+dataMercanciaContenedores[[#This Row],[TOTAL Toneladas en contenedores vacíos embarcadas]]</f>
        <v>274258</v>
      </c>
      <c r="Z11" s="3">
        <f>+dataMercanciaContenedores[[#This Row],[Toneladas en contenedores desembarcadas en cabotaje con carga]]+dataMercanciaContenedores[[#This Row],[Toneladas en contenedores desembarcadas en exterior con carga]]</f>
        <v>59742</v>
      </c>
      <c r="AA11" s="3">
        <f>+dataMercanciaContenedores[[#This Row],[Toneladas en contenedores desembarcadas en cabotaje vacíos]]+dataMercanciaContenedores[[#This Row],[Toneladas en contenedores desembarcadas en exterior vacíos]]</f>
        <v>27886</v>
      </c>
      <c r="AB11" s="3">
        <f>+dataMercanciaContenedores[[#This Row],[TOTAL Toneladas en contenedores con carga desembarcadas]]+dataMercanciaContenedores[[#This Row],[TOTAL Toneladas en contenedores vacíos desembarcadas]]</f>
        <v>87628</v>
      </c>
      <c r="AC11" s="3">
        <f>+dataMercanciaContenedores[[#This Row],[TOTAL toneladas embarcadas en contenedor]]+dataMercanciaContenedores[[#This Row],[TOTAL toneladas desembarcadas en contenedor]]</f>
        <v>361886</v>
      </c>
    </row>
    <row r="12" spans="1:29" hidden="1" x14ac:dyDescent="0.2">
      <c r="A12" s="1">
        <v>2003</v>
      </c>
      <c r="B12" s="1" t="s">
        <v>20</v>
      </c>
      <c r="C12" s="1" t="s">
        <v>40</v>
      </c>
      <c r="D12" s="1" t="s">
        <v>41</v>
      </c>
      <c r="E12" s="2">
        <v>9313</v>
      </c>
      <c r="F12" s="2">
        <v>48</v>
      </c>
      <c r="G12" s="3">
        <f>+dataMercanciaContenedores[[#This Row],[Toneladas en contenedores embarcadas en cabotaje con carga]]+dataMercanciaContenedores[[#This Row],[Toneladas en contenedores embarcadas en cabotaje vacíos]]</f>
        <v>9361</v>
      </c>
      <c r="H12" s="2">
        <v>297</v>
      </c>
      <c r="I12" s="2">
        <v>3792</v>
      </c>
      <c r="J12" s="3">
        <f>+dataMercanciaContenedores[[#This Row],[Toneladas en contenedores desembarcadas en cabotaje con carga]]+dataMercanciaContenedores[[#This Row],[Toneladas en contenedores desembarcadas en cabotaje vacíos]]</f>
        <v>4089</v>
      </c>
      <c r="K12" s="3">
        <f>+dataMercanciaContenedores[[#This Row],[Toneladas en contenedores embarcadas en cabotaje con carga]]+dataMercanciaContenedores[[#This Row],[Toneladas en contenedores desembarcadas en cabotaje con carga]]</f>
        <v>9610</v>
      </c>
      <c r="L12" s="3">
        <f>+dataMercanciaContenedores[[#This Row],[Toneladas en contenedores embarcadas en cabotaje vacíos]]+dataMercanciaContenedores[[#This Row],[Toneladas en contenedores desembarcadas en cabotaje vacíos]]</f>
        <v>3840</v>
      </c>
      <c r="M12" s="3">
        <f>+dataMercanciaContenedores[[#This Row],[TOTAL toneladas en contenedores en cabotaje con carga]]+dataMercanciaContenedores[[#This Row],[TOTAL toneladas en contenedores en cabotaje vacíos]]</f>
        <v>13450</v>
      </c>
      <c r="N12" s="2">
        <v>331518</v>
      </c>
      <c r="O12" s="2">
        <v>378</v>
      </c>
      <c r="P12" s="3">
        <f>+dataMercanciaContenedores[[#This Row],[Toneladas en contenedores embarcadas en exterior con carga]]+dataMercanciaContenedores[[#This Row],[Toneladas en contenedores embarcadas en exterior vacíos]]</f>
        <v>331896</v>
      </c>
      <c r="Q12" s="2">
        <v>29722</v>
      </c>
      <c r="R12" s="2">
        <v>25362</v>
      </c>
      <c r="S12" s="3">
        <f>+dataMercanciaContenedores[[#This Row],[Toneladas en contenedores desembarcadas en exterior con carga]]+dataMercanciaContenedores[[#This Row],[Toneladas en contenedores desembarcadas en exterior vacíos]]</f>
        <v>55084</v>
      </c>
      <c r="T12" s="3">
        <f>+dataMercanciaContenedores[[#This Row],[Toneladas en contenedores embarcadas en exterior con carga]]+dataMercanciaContenedores[[#This Row],[Toneladas en contenedores desembarcadas en exterior con carga]]</f>
        <v>361240</v>
      </c>
      <c r="U12" s="3">
        <f>+dataMercanciaContenedores[[#This Row],[Toneladas en contenedores embarcadas en exterior vacíos]]+dataMercanciaContenedores[[#This Row],[Toneladas en contenedores desembarcadas en exterior vacíos]]</f>
        <v>25740</v>
      </c>
      <c r="V12" s="3">
        <f>+dataMercanciaContenedores[[#This Row],[TOTAL toneladas en contenedores en exterior con carga]]+dataMercanciaContenedores[[#This Row],[TOTAL toneladas en contenedores en exterior vacíos]]</f>
        <v>386980</v>
      </c>
      <c r="W12" s="3">
        <f>+dataMercanciaContenedores[[#This Row],[Toneladas en contenedores embarcadas en cabotaje con carga]]+dataMercanciaContenedores[[#This Row],[Toneladas en contenedores embarcadas en exterior con carga]]</f>
        <v>340831</v>
      </c>
      <c r="X12" s="3">
        <f>+dataMercanciaContenedores[[#This Row],[Toneladas en contenedores embarcadas en cabotaje vacíos]]+dataMercanciaContenedores[[#This Row],[Toneladas en contenedores embarcadas en exterior vacíos]]</f>
        <v>426</v>
      </c>
      <c r="Y12" s="3">
        <f>+dataMercanciaContenedores[[#This Row],[TOTAL Toneladas en contenedores con carga embarcadas]]+dataMercanciaContenedores[[#This Row],[TOTAL Toneladas en contenedores vacíos embarcadas]]</f>
        <v>341257</v>
      </c>
      <c r="Z12" s="3">
        <f>+dataMercanciaContenedores[[#This Row],[Toneladas en contenedores desembarcadas en cabotaje con carga]]+dataMercanciaContenedores[[#This Row],[Toneladas en contenedores desembarcadas en exterior con carga]]</f>
        <v>30019</v>
      </c>
      <c r="AA12" s="3">
        <f>+dataMercanciaContenedores[[#This Row],[Toneladas en contenedores desembarcadas en cabotaje vacíos]]+dataMercanciaContenedores[[#This Row],[Toneladas en contenedores desembarcadas en exterior vacíos]]</f>
        <v>29154</v>
      </c>
      <c r="AB12" s="3">
        <f>+dataMercanciaContenedores[[#This Row],[TOTAL Toneladas en contenedores con carga desembarcadas]]+dataMercanciaContenedores[[#This Row],[TOTAL Toneladas en contenedores vacíos desembarcadas]]</f>
        <v>59173</v>
      </c>
      <c r="AC12" s="3">
        <f>+dataMercanciaContenedores[[#This Row],[TOTAL toneladas embarcadas en contenedor]]+dataMercanciaContenedores[[#This Row],[TOTAL toneladas desembarcadas en contenedor]]</f>
        <v>400430</v>
      </c>
    </row>
    <row r="13" spans="1:29" hidden="1" x14ac:dyDescent="0.2">
      <c r="A13" s="1">
        <v>2003</v>
      </c>
      <c r="B13" s="1" t="s">
        <v>21</v>
      </c>
      <c r="C13" s="1" t="s">
        <v>40</v>
      </c>
      <c r="D13" s="1" t="s">
        <v>41</v>
      </c>
      <c r="E13" s="2">
        <v>4413</v>
      </c>
      <c r="F13" s="2">
        <v>4621</v>
      </c>
      <c r="G13" s="3">
        <f>+dataMercanciaContenedores[[#This Row],[Toneladas en contenedores embarcadas en cabotaje con carga]]+dataMercanciaContenedores[[#This Row],[Toneladas en contenedores embarcadas en cabotaje vacíos]]</f>
        <v>9034</v>
      </c>
      <c r="H13" s="2">
        <v>24831</v>
      </c>
      <c r="I13" s="2">
        <v>1280</v>
      </c>
      <c r="J13" s="3">
        <f>+dataMercanciaContenedores[[#This Row],[Toneladas en contenedores desembarcadas en cabotaje con carga]]+dataMercanciaContenedores[[#This Row],[Toneladas en contenedores desembarcadas en cabotaje vacíos]]</f>
        <v>26111</v>
      </c>
      <c r="K13" s="3">
        <f>+dataMercanciaContenedores[[#This Row],[Toneladas en contenedores embarcadas en cabotaje con carga]]+dataMercanciaContenedores[[#This Row],[Toneladas en contenedores desembarcadas en cabotaje con carga]]</f>
        <v>29244</v>
      </c>
      <c r="L13" s="3">
        <f>+dataMercanciaContenedores[[#This Row],[Toneladas en contenedores embarcadas en cabotaje vacíos]]+dataMercanciaContenedores[[#This Row],[Toneladas en contenedores desembarcadas en cabotaje vacíos]]</f>
        <v>5901</v>
      </c>
      <c r="M13" s="3">
        <f>+dataMercanciaContenedores[[#This Row],[TOTAL toneladas en contenedores en cabotaje con carga]]+dataMercanciaContenedores[[#This Row],[TOTAL toneladas en contenedores en cabotaje vacíos]]</f>
        <v>35145</v>
      </c>
      <c r="N13" s="2">
        <v>189</v>
      </c>
      <c r="O13" s="2">
        <v>695</v>
      </c>
      <c r="P13" s="3">
        <f>+dataMercanciaContenedores[[#This Row],[Toneladas en contenedores embarcadas en exterior con carga]]+dataMercanciaContenedores[[#This Row],[Toneladas en contenedores embarcadas en exterior vacíos]]</f>
        <v>884</v>
      </c>
      <c r="Q13" s="2">
        <v>11972</v>
      </c>
      <c r="R13" s="2">
        <v>0</v>
      </c>
      <c r="S13" s="3">
        <f>+dataMercanciaContenedores[[#This Row],[Toneladas en contenedores desembarcadas en exterior con carga]]+dataMercanciaContenedores[[#This Row],[Toneladas en contenedores desembarcadas en exterior vacíos]]</f>
        <v>11972</v>
      </c>
      <c r="T13" s="3">
        <f>+dataMercanciaContenedores[[#This Row],[Toneladas en contenedores embarcadas en exterior con carga]]+dataMercanciaContenedores[[#This Row],[Toneladas en contenedores desembarcadas en exterior con carga]]</f>
        <v>12161</v>
      </c>
      <c r="U13" s="3">
        <f>+dataMercanciaContenedores[[#This Row],[Toneladas en contenedores embarcadas en exterior vacíos]]+dataMercanciaContenedores[[#This Row],[Toneladas en contenedores desembarcadas en exterior vacíos]]</f>
        <v>695</v>
      </c>
      <c r="V13" s="3">
        <f>+dataMercanciaContenedores[[#This Row],[TOTAL toneladas en contenedores en exterior con carga]]+dataMercanciaContenedores[[#This Row],[TOTAL toneladas en contenedores en exterior vacíos]]</f>
        <v>12856</v>
      </c>
      <c r="W13" s="3">
        <f>+dataMercanciaContenedores[[#This Row],[Toneladas en contenedores embarcadas en cabotaje con carga]]+dataMercanciaContenedores[[#This Row],[Toneladas en contenedores embarcadas en exterior con carga]]</f>
        <v>4602</v>
      </c>
      <c r="X13" s="3">
        <f>+dataMercanciaContenedores[[#This Row],[Toneladas en contenedores embarcadas en cabotaje vacíos]]+dataMercanciaContenedores[[#This Row],[Toneladas en contenedores embarcadas en exterior vacíos]]</f>
        <v>5316</v>
      </c>
      <c r="Y13" s="3">
        <f>+dataMercanciaContenedores[[#This Row],[TOTAL Toneladas en contenedores con carga embarcadas]]+dataMercanciaContenedores[[#This Row],[TOTAL Toneladas en contenedores vacíos embarcadas]]</f>
        <v>9918</v>
      </c>
      <c r="Z13" s="3">
        <f>+dataMercanciaContenedores[[#This Row],[Toneladas en contenedores desembarcadas en cabotaje con carga]]+dataMercanciaContenedores[[#This Row],[Toneladas en contenedores desembarcadas en exterior con carga]]</f>
        <v>36803</v>
      </c>
      <c r="AA13" s="3">
        <f>+dataMercanciaContenedores[[#This Row],[Toneladas en contenedores desembarcadas en cabotaje vacíos]]+dataMercanciaContenedores[[#This Row],[Toneladas en contenedores desembarcadas en exterior vacíos]]</f>
        <v>1280</v>
      </c>
      <c r="AB13" s="3">
        <f>+dataMercanciaContenedores[[#This Row],[TOTAL Toneladas en contenedores con carga desembarcadas]]+dataMercanciaContenedores[[#This Row],[TOTAL Toneladas en contenedores vacíos desembarcadas]]</f>
        <v>38083</v>
      </c>
      <c r="AC13" s="3">
        <f>+dataMercanciaContenedores[[#This Row],[TOTAL toneladas embarcadas en contenedor]]+dataMercanciaContenedores[[#This Row],[TOTAL toneladas desembarcadas en contenedor]]</f>
        <v>48001</v>
      </c>
    </row>
    <row r="14" spans="1:29" hidden="1" x14ac:dyDescent="0.2">
      <c r="A14" s="1">
        <v>2003</v>
      </c>
      <c r="B14" s="1" t="s">
        <v>22</v>
      </c>
      <c r="C14" s="1" t="s">
        <v>40</v>
      </c>
      <c r="D14" s="1" t="s">
        <v>41</v>
      </c>
      <c r="E14" s="2">
        <v>0</v>
      </c>
      <c r="F14" s="2">
        <v>0</v>
      </c>
      <c r="G14" s="3">
        <f>+dataMercanciaContenedores[[#This Row],[Toneladas en contenedores embarcadas en cabotaje con carga]]+dataMercanciaContenedores[[#This Row],[Toneladas en contenedores embarcadas en cabotaje vacíos]]</f>
        <v>0</v>
      </c>
      <c r="H14" s="2">
        <v>0</v>
      </c>
      <c r="I14" s="2">
        <v>0</v>
      </c>
      <c r="J14" s="3">
        <f>+dataMercanciaContenedores[[#This Row],[Toneladas en contenedores desembarcadas en cabotaje con carga]]+dataMercanciaContenedores[[#This Row],[Toneladas en contenedores desembarcadas en cabotaje vacíos]]</f>
        <v>0</v>
      </c>
      <c r="K14" s="3">
        <f>+dataMercanciaContenedores[[#This Row],[Toneladas en contenedores embarcadas en cabotaje con carga]]+dataMercanciaContenedores[[#This Row],[Toneladas en contenedores desembarcadas en cabotaje con carga]]</f>
        <v>0</v>
      </c>
      <c r="L14" s="3">
        <f>+dataMercanciaContenedores[[#This Row],[Toneladas en contenedores embarcadas en cabotaje vacíos]]+dataMercanciaContenedores[[#This Row],[Toneladas en contenedores desembarcadas en cabotaje vacíos]]</f>
        <v>0</v>
      </c>
      <c r="M14" s="3">
        <f>+dataMercanciaContenedores[[#This Row],[TOTAL toneladas en contenedores en cabotaje con carga]]+dataMercanciaContenedores[[#This Row],[TOTAL toneladas en contenedores en cabotaje vacíos]]</f>
        <v>0</v>
      </c>
      <c r="N14" s="2">
        <v>125</v>
      </c>
      <c r="O14" s="2">
        <v>0</v>
      </c>
      <c r="P14" s="3">
        <f>+dataMercanciaContenedores[[#This Row],[Toneladas en contenedores embarcadas en exterior con carga]]+dataMercanciaContenedores[[#This Row],[Toneladas en contenedores embarcadas en exterior vacíos]]</f>
        <v>125</v>
      </c>
      <c r="Q14" s="2">
        <v>483</v>
      </c>
      <c r="R14" s="2">
        <v>0</v>
      </c>
      <c r="S14" s="3">
        <f>+dataMercanciaContenedores[[#This Row],[Toneladas en contenedores desembarcadas en exterior con carga]]+dataMercanciaContenedores[[#This Row],[Toneladas en contenedores desembarcadas en exterior vacíos]]</f>
        <v>483</v>
      </c>
      <c r="T14" s="3">
        <f>+dataMercanciaContenedores[[#This Row],[Toneladas en contenedores embarcadas en exterior con carga]]+dataMercanciaContenedores[[#This Row],[Toneladas en contenedores desembarcadas en exterior con carga]]</f>
        <v>608</v>
      </c>
      <c r="U14" s="3">
        <f>+dataMercanciaContenedores[[#This Row],[Toneladas en contenedores embarcadas en exterior vacíos]]+dataMercanciaContenedores[[#This Row],[Toneladas en contenedores desembarcadas en exterior vacíos]]</f>
        <v>0</v>
      </c>
      <c r="V14" s="3">
        <f>+dataMercanciaContenedores[[#This Row],[TOTAL toneladas en contenedores en exterior con carga]]+dataMercanciaContenedores[[#This Row],[TOTAL toneladas en contenedores en exterior vacíos]]</f>
        <v>608</v>
      </c>
      <c r="W14" s="3">
        <f>+dataMercanciaContenedores[[#This Row],[Toneladas en contenedores embarcadas en cabotaje con carga]]+dataMercanciaContenedores[[#This Row],[Toneladas en contenedores embarcadas en exterior con carga]]</f>
        <v>125</v>
      </c>
      <c r="X14" s="3">
        <f>+dataMercanciaContenedores[[#This Row],[Toneladas en contenedores embarcadas en cabotaje vacíos]]+dataMercanciaContenedores[[#This Row],[Toneladas en contenedores embarcadas en exterior vacíos]]</f>
        <v>0</v>
      </c>
      <c r="Y14" s="3">
        <f>+dataMercanciaContenedores[[#This Row],[TOTAL Toneladas en contenedores con carga embarcadas]]+dataMercanciaContenedores[[#This Row],[TOTAL Toneladas en contenedores vacíos embarcadas]]</f>
        <v>125</v>
      </c>
      <c r="Z14" s="3">
        <f>+dataMercanciaContenedores[[#This Row],[Toneladas en contenedores desembarcadas en cabotaje con carga]]+dataMercanciaContenedores[[#This Row],[Toneladas en contenedores desembarcadas en exterior con carga]]</f>
        <v>483</v>
      </c>
      <c r="AA14" s="3">
        <f>+dataMercanciaContenedores[[#This Row],[Toneladas en contenedores desembarcadas en cabotaje vacíos]]+dataMercanciaContenedores[[#This Row],[Toneladas en contenedores desembarcadas en exterior vacíos]]</f>
        <v>0</v>
      </c>
      <c r="AB14" s="3">
        <f>+dataMercanciaContenedores[[#This Row],[TOTAL Toneladas en contenedores con carga desembarcadas]]+dataMercanciaContenedores[[#This Row],[TOTAL Toneladas en contenedores vacíos desembarcadas]]</f>
        <v>483</v>
      </c>
      <c r="AC14" s="3">
        <f>+dataMercanciaContenedores[[#This Row],[TOTAL toneladas embarcadas en contenedor]]+dataMercanciaContenedores[[#This Row],[TOTAL toneladas desembarcadas en contenedor]]</f>
        <v>608</v>
      </c>
    </row>
    <row r="15" spans="1:29" hidden="1" x14ac:dyDescent="0.2">
      <c r="A15" s="1">
        <v>2003</v>
      </c>
      <c r="B15" s="1" t="s">
        <v>23</v>
      </c>
      <c r="C15" s="1" t="s">
        <v>40</v>
      </c>
      <c r="D15" s="1" t="s">
        <v>41</v>
      </c>
      <c r="E15" s="2">
        <v>6560</v>
      </c>
      <c r="F15" s="2">
        <v>1956</v>
      </c>
      <c r="G15" s="3">
        <f>+dataMercanciaContenedores[[#This Row],[Toneladas en contenedores embarcadas en cabotaje con carga]]+dataMercanciaContenedores[[#This Row],[Toneladas en contenedores embarcadas en cabotaje vacíos]]</f>
        <v>8516</v>
      </c>
      <c r="H15" s="2">
        <v>2401</v>
      </c>
      <c r="I15" s="2">
        <v>4452</v>
      </c>
      <c r="J15" s="3">
        <f>+dataMercanciaContenedores[[#This Row],[Toneladas en contenedores desembarcadas en cabotaje con carga]]+dataMercanciaContenedores[[#This Row],[Toneladas en contenedores desembarcadas en cabotaje vacíos]]</f>
        <v>6853</v>
      </c>
      <c r="K15" s="3">
        <f>+dataMercanciaContenedores[[#This Row],[Toneladas en contenedores embarcadas en cabotaje con carga]]+dataMercanciaContenedores[[#This Row],[Toneladas en contenedores desembarcadas en cabotaje con carga]]</f>
        <v>8961</v>
      </c>
      <c r="L15" s="3">
        <f>+dataMercanciaContenedores[[#This Row],[Toneladas en contenedores embarcadas en cabotaje vacíos]]+dataMercanciaContenedores[[#This Row],[Toneladas en contenedores desembarcadas en cabotaje vacíos]]</f>
        <v>6408</v>
      </c>
      <c r="M15" s="3">
        <f>+dataMercanciaContenedores[[#This Row],[TOTAL toneladas en contenedores en cabotaje con carga]]+dataMercanciaContenedores[[#This Row],[TOTAL toneladas en contenedores en cabotaje vacíos]]</f>
        <v>15369</v>
      </c>
      <c r="N15" s="2">
        <v>38891</v>
      </c>
      <c r="O15" s="2">
        <v>8240</v>
      </c>
      <c r="P15" s="3">
        <f>+dataMercanciaContenedores[[#This Row],[Toneladas en contenedores embarcadas en exterior con carga]]+dataMercanciaContenedores[[#This Row],[Toneladas en contenedores embarcadas en exterior vacíos]]</f>
        <v>47131</v>
      </c>
      <c r="Q15" s="2">
        <v>31063</v>
      </c>
      <c r="R15" s="2">
        <v>6194</v>
      </c>
      <c r="S15" s="3">
        <f>+dataMercanciaContenedores[[#This Row],[Toneladas en contenedores desembarcadas en exterior con carga]]+dataMercanciaContenedores[[#This Row],[Toneladas en contenedores desembarcadas en exterior vacíos]]</f>
        <v>37257</v>
      </c>
      <c r="T15" s="3">
        <f>+dataMercanciaContenedores[[#This Row],[Toneladas en contenedores embarcadas en exterior con carga]]+dataMercanciaContenedores[[#This Row],[Toneladas en contenedores desembarcadas en exterior con carga]]</f>
        <v>69954</v>
      </c>
      <c r="U15" s="3">
        <f>+dataMercanciaContenedores[[#This Row],[Toneladas en contenedores embarcadas en exterior vacíos]]+dataMercanciaContenedores[[#This Row],[Toneladas en contenedores desembarcadas en exterior vacíos]]</f>
        <v>14434</v>
      </c>
      <c r="V15" s="3">
        <f>+dataMercanciaContenedores[[#This Row],[TOTAL toneladas en contenedores en exterior con carga]]+dataMercanciaContenedores[[#This Row],[TOTAL toneladas en contenedores en exterior vacíos]]</f>
        <v>84388</v>
      </c>
      <c r="W15" s="3">
        <f>+dataMercanciaContenedores[[#This Row],[Toneladas en contenedores embarcadas en cabotaje con carga]]+dataMercanciaContenedores[[#This Row],[Toneladas en contenedores embarcadas en exterior con carga]]</f>
        <v>45451</v>
      </c>
      <c r="X15" s="3">
        <f>+dataMercanciaContenedores[[#This Row],[Toneladas en contenedores embarcadas en cabotaje vacíos]]+dataMercanciaContenedores[[#This Row],[Toneladas en contenedores embarcadas en exterior vacíos]]</f>
        <v>10196</v>
      </c>
      <c r="Y15" s="3">
        <f>+dataMercanciaContenedores[[#This Row],[TOTAL Toneladas en contenedores con carga embarcadas]]+dataMercanciaContenedores[[#This Row],[TOTAL Toneladas en contenedores vacíos embarcadas]]</f>
        <v>55647</v>
      </c>
      <c r="Z15" s="3">
        <f>+dataMercanciaContenedores[[#This Row],[Toneladas en contenedores desembarcadas en cabotaje con carga]]+dataMercanciaContenedores[[#This Row],[Toneladas en contenedores desembarcadas en exterior con carga]]</f>
        <v>33464</v>
      </c>
      <c r="AA15" s="3">
        <f>+dataMercanciaContenedores[[#This Row],[Toneladas en contenedores desembarcadas en cabotaje vacíos]]+dataMercanciaContenedores[[#This Row],[Toneladas en contenedores desembarcadas en exterior vacíos]]</f>
        <v>10646</v>
      </c>
      <c r="AB15" s="3">
        <f>+dataMercanciaContenedores[[#This Row],[TOTAL Toneladas en contenedores con carga desembarcadas]]+dataMercanciaContenedores[[#This Row],[TOTAL Toneladas en contenedores vacíos desembarcadas]]</f>
        <v>44110</v>
      </c>
      <c r="AC15" s="3">
        <f>+dataMercanciaContenedores[[#This Row],[TOTAL toneladas embarcadas en contenedor]]+dataMercanciaContenedores[[#This Row],[TOTAL toneladas desembarcadas en contenedor]]</f>
        <v>99757</v>
      </c>
    </row>
    <row r="16" spans="1:29" hidden="1" x14ac:dyDescent="0.2">
      <c r="A16" s="1">
        <v>2003</v>
      </c>
      <c r="B16" s="1" t="s">
        <v>24</v>
      </c>
      <c r="C16" s="1" t="s">
        <v>40</v>
      </c>
      <c r="D16" s="1" t="s">
        <v>41</v>
      </c>
      <c r="E16" s="2">
        <v>0</v>
      </c>
      <c r="F16" s="2">
        <v>0</v>
      </c>
      <c r="G16" s="3">
        <f>+dataMercanciaContenedores[[#This Row],[Toneladas en contenedores embarcadas en cabotaje con carga]]+dataMercanciaContenedores[[#This Row],[Toneladas en contenedores embarcadas en cabotaje vacíos]]</f>
        <v>0</v>
      </c>
      <c r="H16" s="2">
        <v>0</v>
      </c>
      <c r="I16" s="2">
        <v>0</v>
      </c>
      <c r="J16" s="3">
        <f>+dataMercanciaContenedores[[#This Row],[Toneladas en contenedores desembarcadas en cabotaje con carga]]+dataMercanciaContenedores[[#This Row],[Toneladas en contenedores desembarcadas en cabotaje vacíos]]</f>
        <v>0</v>
      </c>
      <c r="K16" s="3">
        <f>+dataMercanciaContenedores[[#This Row],[Toneladas en contenedores embarcadas en cabotaje con carga]]+dataMercanciaContenedores[[#This Row],[Toneladas en contenedores desembarcadas en cabotaje con carga]]</f>
        <v>0</v>
      </c>
      <c r="L16" s="3">
        <f>+dataMercanciaContenedores[[#This Row],[Toneladas en contenedores embarcadas en cabotaje vacíos]]+dataMercanciaContenedores[[#This Row],[Toneladas en contenedores desembarcadas en cabotaje vacíos]]</f>
        <v>0</v>
      </c>
      <c r="M16" s="3">
        <f>+dataMercanciaContenedores[[#This Row],[TOTAL toneladas en contenedores en cabotaje con carga]]+dataMercanciaContenedores[[#This Row],[TOTAL toneladas en contenedores en cabotaje vacíos]]</f>
        <v>0</v>
      </c>
      <c r="N16" s="2">
        <v>0</v>
      </c>
      <c r="O16" s="2">
        <v>0</v>
      </c>
      <c r="P16" s="3">
        <f>+dataMercanciaContenedores[[#This Row],[Toneladas en contenedores embarcadas en exterior con carga]]+dataMercanciaContenedores[[#This Row],[Toneladas en contenedores embarcadas en exterior vacíos]]</f>
        <v>0</v>
      </c>
      <c r="Q16" s="2">
        <v>0</v>
      </c>
      <c r="R16" s="2">
        <v>0</v>
      </c>
      <c r="S16" s="3">
        <f>+dataMercanciaContenedores[[#This Row],[Toneladas en contenedores desembarcadas en exterior con carga]]+dataMercanciaContenedores[[#This Row],[Toneladas en contenedores desembarcadas en exterior vacíos]]</f>
        <v>0</v>
      </c>
      <c r="T16" s="3">
        <f>+dataMercanciaContenedores[[#This Row],[Toneladas en contenedores embarcadas en exterior con carga]]+dataMercanciaContenedores[[#This Row],[Toneladas en contenedores desembarcadas en exterior con carga]]</f>
        <v>0</v>
      </c>
      <c r="U16" s="3">
        <f>+dataMercanciaContenedores[[#This Row],[Toneladas en contenedores embarcadas en exterior vacíos]]+dataMercanciaContenedores[[#This Row],[Toneladas en contenedores desembarcadas en exterior vacíos]]</f>
        <v>0</v>
      </c>
      <c r="V16" s="3">
        <f>+dataMercanciaContenedores[[#This Row],[TOTAL toneladas en contenedores en exterior con carga]]+dataMercanciaContenedores[[#This Row],[TOTAL toneladas en contenedores en exterior vacíos]]</f>
        <v>0</v>
      </c>
      <c r="W16" s="3">
        <f>+dataMercanciaContenedores[[#This Row],[Toneladas en contenedores embarcadas en cabotaje con carga]]+dataMercanciaContenedores[[#This Row],[Toneladas en contenedores embarcadas en exterior con carga]]</f>
        <v>0</v>
      </c>
      <c r="X16" s="3">
        <f>+dataMercanciaContenedores[[#This Row],[Toneladas en contenedores embarcadas en cabotaje vacíos]]+dataMercanciaContenedores[[#This Row],[Toneladas en contenedores embarcadas en exterior vacíos]]</f>
        <v>0</v>
      </c>
      <c r="Y16" s="3">
        <f>+dataMercanciaContenedores[[#This Row],[TOTAL Toneladas en contenedores con carga embarcadas]]+dataMercanciaContenedores[[#This Row],[TOTAL Toneladas en contenedores vacíos embarcadas]]</f>
        <v>0</v>
      </c>
      <c r="Z16" s="3">
        <f>+dataMercanciaContenedores[[#This Row],[Toneladas en contenedores desembarcadas en cabotaje con carga]]+dataMercanciaContenedores[[#This Row],[Toneladas en contenedores desembarcadas en exterior con carga]]</f>
        <v>0</v>
      </c>
      <c r="AA16" s="3">
        <f>+dataMercanciaContenedores[[#This Row],[Toneladas en contenedores desembarcadas en cabotaje vacíos]]+dataMercanciaContenedores[[#This Row],[Toneladas en contenedores desembarcadas en exterior vacíos]]</f>
        <v>0</v>
      </c>
      <c r="AB16" s="3">
        <f>+dataMercanciaContenedores[[#This Row],[TOTAL Toneladas en contenedores con carga desembarcadas]]+dataMercanciaContenedores[[#This Row],[TOTAL Toneladas en contenedores vacíos desembarcadas]]</f>
        <v>0</v>
      </c>
      <c r="AC16" s="3">
        <f>+dataMercanciaContenedores[[#This Row],[TOTAL toneladas embarcadas en contenedor]]+dataMercanciaContenedores[[#This Row],[TOTAL toneladas desembarcadas en contenedor]]</f>
        <v>0</v>
      </c>
    </row>
    <row r="17" spans="1:29" hidden="1" x14ac:dyDescent="0.2">
      <c r="A17" s="1">
        <v>2003</v>
      </c>
      <c r="B17" s="1" t="s">
        <v>25</v>
      </c>
      <c r="C17" s="1" t="s">
        <v>40</v>
      </c>
      <c r="D17" s="1" t="s">
        <v>41</v>
      </c>
      <c r="E17" s="2">
        <v>672215</v>
      </c>
      <c r="F17" s="2">
        <v>276051</v>
      </c>
      <c r="G17" s="3">
        <f>+dataMercanciaContenedores[[#This Row],[Toneladas en contenedores embarcadas en cabotaje con carga]]+dataMercanciaContenedores[[#This Row],[Toneladas en contenedores embarcadas en cabotaje vacíos]]</f>
        <v>948266</v>
      </c>
      <c r="H17" s="2">
        <v>2256421</v>
      </c>
      <c r="I17" s="2">
        <v>29455</v>
      </c>
      <c r="J17" s="3">
        <f>+dataMercanciaContenedores[[#This Row],[Toneladas en contenedores desembarcadas en cabotaje con carga]]+dataMercanciaContenedores[[#This Row],[Toneladas en contenedores desembarcadas en cabotaje vacíos]]</f>
        <v>2285876</v>
      </c>
      <c r="K17" s="3">
        <f>+dataMercanciaContenedores[[#This Row],[Toneladas en contenedores embarcadas en cabotaje con carga]]+dataMercanciaContenedores[[#This Row],[Toneladas en contenedores desembarcadas en cabotaje con carga]]</f>
        <v>2928636</v>
      </c>
      <c r="L17" s="3">
        <f>+dataMercanciaContenedores[[#This Row],[Toneladas en contenedores embarcadas en cabotaje vacíos]]+dataMercanciaContenedores[[#This Row],[Toneladas en contenedores desembarcadas en cabotaje vacíos]]</f>
        <v>305506</v>
      </c>
      <c r="M17" s="3">
        <f>+dataMercanciaContenedores[[#This Row],[TOTAL toneladas en contenedores en cabotaje con carga]]+dataMercanciaContenedores[[#This Row],[TOTAL toneladas en contenedores en cabotaje vacíos]]</f>
        <v>3234142</v>
      </c>
      <c r="N17" s="2">
        <v>2857758</v>
      </c>
      <c r="O17" s="2">
        <v>195272</v>
      </c>
      <c r="P17" s="3">
        <f>+dataMercanciaContenedores[[#This Row],[Toneladas en contenedores embarcadas en exterior con carga]]+dataMercanciaContenedores[[#This Row],[Toneladas en contenedores embarcadas en exterior vacíos]]</f>
        <v>3053030</v>
      </c>
      <c r="Q17" s="2">
        <v>3477020</v>
      </c>
      <c r="R17" s="2">
        <v>103319</v>
      </c>
      <c r="S17" s="3">
        <f>+dataMercanciaContenedores[[#This Row],[Toneladas en contenedores desembarcadas en exterior con carga]]+dataMercanciaContenedores[[#This Row],[Toneladas en contenedores desembarcadas en exterior vacíos]]</f>
        <v>3580339</v>
      </c>
      <c r="T17" s="3">
        <f>+dataMercanciaContenedores[[#This Row],[Toneladas en contenedores embarcadas en exterior con carga]]+dataMercanciaContenedores[[#This Row],[Toneladas en contenedores desembarcadas en exterior con carga]]</f>
        <v>6334778</v>
      </c>
      <c r="U17" s="3">
        <f>+dataMercanciaContenedores[[#This Row],[Toneladas en contenedores embarcadas en exterior vacíos]]+dataMercanciaContenedores[[#This Row],[Toneladas en contenedores desembarcadas en exterior vacíos]]</f>
        <v>298591</v>
      </c>
      <c r="V17" s="3">
        <f>+dataMercanciaContenedores[[#This Row],[TOTAL toneladas en contenedores en exterior con carga]]+dataMercanciaContenedores[[#This Row],[TOTAL toneladas en contenedores en exterior vacíos]]</f>
        <v>6633369</v>
      </c>
      <c r="W17" s="3">
        <f>+dataMercanciaContenedores[[#This Row],[Toneladas en contenedores embarcadas en cabotaje con carga]]+dataMercanciaContenedores[[#This Row],[Toneladas en contenedores embarcadas en exterior con carga]]</f>
        <v>3529973</v>
      </c>
      <c r="X17" s="3">
        <f>+dataMercanciaContenedores[[#This Row],[Toneladas en contenedores embarcadas en cabotaje vacíos]]+dataMercanciaContenedores[[#This Row],[Toneladas en contenedores embarcadas en exterior vacíos]]</f>
        <v>471323</v>
      </c>
      <c r="Y17" s="3">
        <f>+dataMercanciaContenedores[[#This Row],[TOTAL Toneladas en contenedores con carga embarcadas]]+dataMercanciaContenedores[[#This Row],[TOTAL Toneladas en contenedores vacíos embarcadas]]</f>
        <v>4001296</v>
      </c>
      <c r="Z17" s="3">
        <f>+dataMercanciaContenedores[[#This Row],[Toneladas en contenedores desembarcadas en cabotaje con carga]]+dataMercanciaContenedores[[#This Row],[Toneladas en contenedores desembarcadas en exterior con carga]]</f>
        <v>5733441</v>
      </c>
      <c r="AA17" s="3">
        <f>+dataMercanciaContenedores[[#This Row],[Toneladas en contenedores desembarcadas en cabotaje vacíos]]+dataMercanciaContenedores[[#This Row],[Toneladas en contenedores desembarcadas en exterior vacíos]]</f>
        <v>132774</v>
      </c>
      <c r="AB17" s="3">
        <f>+dataMercanciaContenedores[[#This Row],[TOTAL Toneladas en contenedores con carga desembarcadas]]+dataMercanciaContenedores[[#This Row],[TOTAL Toneladas en contenedores vacíos desembarcadas]]</f>
        <v>5866215</v>
      </c>
      <c r="AC17" s="3">
        <f>+dataMercanciaContenedores[[#This Row],[TOTAL toneladas embarcadas en contenedor]]+dataMercanciaContenedores[[#This Row],[TOTAL toneladas desembarcadas en contenedor]]</f>
        <v>9867511</v>
      </c>
    </row>
    <row r="18" spans="1:29" hidden="1" x14ac:dyDescent="0.2">
      <c r="A18" s="1">
        <v>2003</v>
      </c>
      <c r="B18" s="1" t="s">
        <v>26</v>
      </c>
      <c r="C18" s="1" t="s">
        <v>40</v>
      </c>
      <c r="D18" s="1" t="s">
        <v>41</v>
      </c>
      <c r="E18" s="2">
        <v>2387</v>
      </c>
      <c r="F18" s="2">
        <v>0</v>
      </c>
      <c r="G18" s="3">
        <f>+dataMercanciaContenedores[[#This Row],[Toneladas en contenedores embarcadas en cabotaje con carga]]+dataMercanciaContenedores[[#This Row],[Toneladas en contenedores embarcadas en cabotaje vacíos]]</f>
        <v>2387</v>
      </c>
      <c r="H18" s="2">
        <v>1149</v>
      </c>
      <c r="I18" s="2">
        <v>1853</v>
      </c>
      <c r="J18" s="3">
        <f>+dataMercanciaContenedores[[#This Row],[Toneladas en contenedores desembarcadas en cabotaje con carga]]+dataMercanciaContenedores[[#This Row],[Toneladas en contenedores desembarcadas en cabotaje vacíos]]</f>
        <v>3002</v>
      </c>
      <c r="K18" s="3">
        <f>+dataMercanciaContenedores[[#This Row],[Toneladas en contenedores embarcadas en cabotaje con carga]]+dataMercanciaContenedores[[#This Row],[Toneladas en contenedores desembarcadas en cabotaje con carga]]</f>
        <v>3536</v>
      </c>
      <c r="L18" s="3">
        <f>+dataMercanciaContenedores[[#This Row],[Toneladas en contenedores embarcadas en cabotaje vacíos]]+dataMercanciaContenedores[[#This Row],[Toneladas en contenedores desembarcadas en cabotaje vacíos]]</f>
        <v>1853</v>
      </c>
      <c r="M18" s="3">
        <f>+dataMercanciaContenedores[[#This Row],[TOTAL toneladas en contenedores en cabotaje con carga]]+dataMercanciaContenedores[[#This Row],[TOTAL toneladas en contenedores en cabotaje vacíos]]</f>
        <v>5389</v>
      </c>
      <c r="N18" s="2">
        <v>78</v>
      </c>
      <c r="O18" s="2">
        <v>0</v>
      </c>
      <c r="P18" s="3">
        <f>+dataMercanciaContenedores[[#This Row],[Toneladas en contenedores embarcadas en exterior con carga]]+dataMercanciaContenedores[[#This Row],[Toneladas en contenedores embarcadas en exterior vacíos]]</f>
        <v>78</v>
      </c>
      <c r="Q18" s="2">
        <v>0</v>
      </c>
      <c r="R18" s="2">
        <v>0</v>
      </c>
      <c r="S18" s="3">
        <f>+dataMercanciaContenedores[[#This Row],[Toneladas en contenedores desembarcadas en exterior con carga]]+dataMercanciaContenedores[[#This Row],[Toneladas en contenedores desembarcadas en exterior vacíos]]</f>
        <v>0</v>
      </c>
      <c r="T18" s="3">
        <f>+dataMercanciaContenedores[[#This Row],[Toneladas en contenedores embarcadas en exterior con carga]]+dataMercanciaContenedores[[#This Row],[Toneladas en contenedores desembarcadas en exterior con carga]]</f>
        <v>78</v>
      </c>
      <c r="U18" s="3">
        <f>+dataMercanciaContenedores[[#This Row],[Toneladas en contenedores embarcadas en exterior vacíos]]+dataMercanciaContenedores[[#This Row],[Toneladas en contenedores desembarcadas en exterior vacíos]]</f>
        <v>0</v>
      </c>
      <c r="V18" s="3">
        <f>+dataMercanciaContenedores[[#This Row],[TOTAL toneladas en contenedores en exterior con carga]]+dataMercanciaContenedores[[#This Row],[TOTAL toneladas en contenedores en exterior vacíos]]</f>
        <v>78</v>
      </c>
      <c r="W18" s="3">
        <f>+dataMercanciaContenedores[[#This Row],[Toneladas en contenedores embarcadas en cabotaje con carga]]+dataMercanciaContenedores[[#This Row],[Toneladas en contenedores embarcadas en exterior con carga]]</f>
        <v>2465</v>
      </c>
      <c r="X18" s="3">
        <f>+dataMercanciaContenedores[[#This Row],[Toneladas en contenedores embarcadas en cabotaje vacíos]]+dataMercanciaContenedores[[#This Row],[Toneladas en contenedores embarcadas en exterior vacíos]]</f>
        <v>0</v>
      </c>
      <c r="Y18" s="3">
        <f>+dataMercanciaContenedores[[#This Row],[TOTAL Toneladas en contenedores con carga embarcadas]]+dataMercanciaContenedores[[#This Row],[TOTAL Toneladas en contenedores vacíos embarcadas]]</f>
        <v>2465</v>
      </c>
      <c r="Z18" s="3">
        <f>+dataMercanciaContenedores[[#This Row],[Toneladas en contenedores desembarcadas en cabotaje con carga]]+dataMercanciaContenedores[[#This Row],[Toneladas en contenedores desembarcadas en exterior con carga]]</f>
        <v>1149</v>
      </c>
      <c r="AA18" s="3">
        <f>+dataMercanciaContenedores[[#This Row],[Toneladas en contenedores desembarcadas en cabotaje vacíos]]+dataMercanciaContenedores[[#This Row],[Toneladas en contenedores desembarcadas en exterior vacíos]]</f>
        <v>1853</v>
      </c>
      <c r="AB18" s="3">
        <f>+dataMercanciaContenedores[[#This Row],[TOTAL Toneladas en contenedores con carga desembarcadas]]+dataMercanciaContenedores[[#This Row],[TOTAL Toneladas en contenedores vacíos desembarcadas]]</f>
        <v>3002</v>
      </c>
      <c r="AC18" s="3">
        <f>+dataMercanciaContenedores[[#This Row],[TOTAL toneladas embarcadas en contenedor]]+dataMercanciaContenedores[[#This Row],[TOTAL toneladas desembarcadas en contenedor]]</f>
        <v>5467</v>
      </c>
    </row>
    <row r="19" spans="1:29" hidden="1" x14ac:dyDescent="0.2">
      <c r="A19" s="1">
        <v>2003</v>
      </c>
      <c r="B19" s="1" t="s">
        <v>27</v>
      </c>
      <c r="C19" s="1" t="s">
        <v>40</v>
      </c>
      <c r="D19" s="1" t="s">
        <v>41</v>
      </c>
      <c r="E19" s="2">
        <v>217936</v>
      </c>
      <c r="F19" s="2">
        <v>420</v>
      </c>
      <c r="G19" s="3">
        <f>+dataMercanciaContenedores[[#This Row],[Toneladas en contenedores embarcadas en cabotaje con carga]]+dataMercanciaContenedores[[#This Row],[Toneladas en contenedores embarcadas en cabotaje vacíos]]</f>
        <v>218356</v>
      </c>
      <c r="H19" s="2">
        <v>18633</v>
      </c>
      <c r="I19" s="2">
        <v>25444</v>
      </c>
      <c r="J19" s="3">
        <f>+dataMercanciaContenedores[[#This Row],[Toneladas en contenedores desembarcadas en cabotaje con carga]]+dataMercanciaContenedores[[#This Row],[Toneladas en contenedores desembarcadas en cabotaje vacíos]]</f>
        <v>44077</v>
      </c>
      <c r="K19" s="3">
        <f>+dataMercanciaContenedores[[#This Row],[Toneladas en contenedores embarcadas en cabotaje con carga]]+dataMercanciaContenedores[[#This Row],[Toneladas en contenedores desembarcadas en cabotaje con carga]]</f>
        <v>236569</v>
      </c>
      <c r="L19" s="3">
        <f>+dataMercanciaContenedores[[#This Row],[Toneladas en contenedores embarcadas en cabotaje vacíos]]+dataMercanciaContenedores[[#This Row],[Toneladas en contenedores desembarcadas en cabotaje vacíos]]</f>
        <v>25864</v>
      </c>
      <c r="M19" s="3">
        <f>+dataMercanciaContenedores[[#This Row],[TOTAL toneladas en contenedores en cabotaje con carga]]+dataMercanciaContenedores[[#This Row],[TOTAL toneladas en contenedores en cabotaje vacíos]]</f>
        <v>262433</v>
      </c>
      <c r="N19" s="2">
        <v>4723</v>
      </c>
      <c r="O19" s="2">
        <v>1706</v>
      </c>
      <c r="P19" s="3">
        <f>+dataMercanciaContenedores[[#This Row],[Toneladas en contenedores embarcadas en exterior con carga]]+dataMercanciaContenedores[[#This Row],[Toneladas en contenedores embarcadas en exterior vacíos]]</f>
        <v>6429</v>
      </c>
      <c r="Q19" s="2">
        <v>9278</v>
      </c>
      <c r="R19" s="2">
        <v>0</v>
      </c>
      <c r="S19" s="3">
        <f>+dataMercanciaContenedores[[#This Row],[Toneladas en contenedores desembarcadas en exterior con carga]]+dataMercanciaContenedores[[#This Row],[Toneladas en contenedores desembarcadas en exterior vacíos]]</f>
        <v>9278</v>
      </c>
      <c r="T19" s="3">
        <f>+dataMercanciaContenedores[[#This Row],[Toneladas en contenedores embarcadas en exterior con carga]]+dataMercanciaContenedores[[#This Row],[Toneladas en contenedores desembarcadas en exterior con carga]]</f>
        <v>14001</v>
      </c>
      <c r="U19" s="3">
        <f>+dataMercanciaContenedores[[#This Row],[Toneladas en contenedores embarcadas en exterior vacíos]]+dataMercanciaContenedores[[#This Row],[Toneladas en contenedores desembarcadas en exterior vacíos]]</f>
        <v>1706</v>
      </c>
      <c r="V19" s="3">
        <f>+dataMercanciaContenedores[[#This Row],[TOTAL toneladas en contenedores en exterior con carga]]+dataMercanciaContenedores[[#This Row],[TOTAL toneladas en contenedores en exterior vacíos]]</f>
        <v>15707</v>
      </c>
      <c r="W19" s="3">
        <f>+dataMercanciaContenedores[[#This Row],[Toneladas en contenedores embarcadas en cabotaje con carga]]+dataMercanciaContenedores[[#This Row],[Toneladas en contenedores embarcadas en exterior con carga]]</f>
        <v>222659</v>
      </c>
      <c r="X19" s="3">
        <f>+dataMercanciaContenedores[[#This Row],[Toneladas en contenedores embarcadas en cabotaje vacíos]]+dataMercanciaContenedores[[#This Row],[Toneladas en contenedores embarcadas en exterior vacíos]]</f>
        <v>2126</v>
      </c>
      <c r="Y19" s="3">
        <f>+dataMercanciaContenedores[[#This Row],[TOTAL Toneladas en contenedores con carga embarcadas]]+dataMercanciaContenedores[[#This Row],[TOTAL Toneladas en contenedores vacíos embarcadas]]</f>
        <v>224785</v>
      </c>
      <c r="Z19" s="3">
        <f>+dataMercanciaContenedores[[#This Row],[Toneladas en contenedores desembarcadas en cabotaje con carga]]+dataMercanciaContenedores[[#This Row],[Toneladas en contenedores desembarcadas en exterior con carga]]</f>
        <v>27911</v>
      </c>
      <c r="AA19" s="3">
        <f>+dataMercanciaContenedores[[#This Row],[Toneladas en contenedores desembarcadas en cabotaje vacíos]]+dataMercanciaContenedores[[#This Row],[Toneladas en contenedores desembarcadas en exterior vacíos]]</f>
        <v>25444</v>
      </c>
      <c r="AB19" s="3">
        <f>+dataMercanciaContenedores[[#This Row],[TOTAL Toneladas en contenedores con carga desembarcadas]]+dataMercanciaContenedores[[#This Row],[TOTAL Toneladas en contenedores vacíos desembarcadas]]</f>
        <v>53355</v>
      </c>
      <c r="AC19" s="3">
        <f>+dataMercanciaContenedores[[#This Row],[TOTAL toneladas embarcadas en contenedor]]+dataMercanciaContenedores[[#This Row],[TOTAL toneladas desembarcadas en contenedor]]</f>
        <v>278140</v>
      </c>
    </row>
    <row r="20" spans="1:29" hidden="1" x14ac:dyDescent="0.2">
      <c r="A20" s="1">
        <v>2003</v>
      </c>
      <c r="B20" s="1" t="s">
        <v>28</v>
      </c>
      <c r="C20" s="1" t="s">
        <v>40</v>
      </c>
      <c r="D20" s="1" t="s">
        <v>41</v>
      </c>
      <c r="E20" s="2">
        <v>1998</v>
      </c>
      <c r="F20" s="2">
        <v>11905</v>
      </c>
      <c r="G20" s="3">
        <f>+dataMercanciaContenedores[[#This Row],[Toneladas en contenedores embarcadas en cabotaje con carga]]+dataMercanciaContenedores[[#This Row],[Toneladas en contenedores embarcadas en cabotaje vacíos]]</f>
        <v>13903</v>
      </c>
      <c r="H20" s="2">
        <v>66117</v>
      </c>
      <c r="I20" s="2">
        <v>0</v>
      </c>
      <c r="J20" s="3">
        <f>+dataMercanciaContenedores[[#This Row],[Toneladas en contenedores desembarcadas en cabotaje con carga]]+dataMercanciaContenedores[[#This Row],[Toneladas en contenedores desembarcadas en cabotaje vacíos]]</f>
        <v>66117</v>
      </c>
      <c r="K20" s="3">
        <f>+dataMercanciaContenedores[[#This Row],[Toneladas en contenedores embarcadas en cabotaje con carga]]+dataMercanciaContenedores[[#This Row],[Toneladas en contenedores desembarcadas en cabotaje con carga]]</f>
        <v>68115</v>
      </c>
      <c r="L20" s="3">
        <f>+dataMercanciaContenedores[[#This Row],[Toneladas en contenedores embarcadas en cabotaje vacíos]]+dataMercanciaContenedores[[#This Row],[Toneladas en contenedores desembarcadas en cabotaje vacíos]]</f>
        <v>11905</v>
      </c>
      <c r="M20" s="3">
        <f>+dataMercanciaContenedores[[#This Row],[TOTAL toneladas en contenedores en cabotaje con carga]]+dataMercanciaContenedores[[#This Row],[TOTAL toneladas en contenedores en cabotaje vacíos]]</f>
        <v>80020</v>
      </c>
      <c r="N20" s="2">
        <v>815</v>
      </c>
      <c r="O20" s="2">
        <v>4982</v>
      </c>
      <c r="P20" s="3">
        <f>+dataMercanciaContenedores[[#This Row],[Toneladas en contenedores embarcadas en exterior con carga]]+dataMercanciaContenedores[[#This Row],[Toneladas en contenedores embarcadas en exterior vacíos]]</f>
        <v>5797</v>
      </c>
      <c r="Q20" s="2">
        <v>32832</v>
      </c>
      <c r="R20" s="2">
        <v>0</v>
      </c>
      <c r="S20" s="3">
        <f>+dataMercanciaContenedores[[#This Row],[Toneladas en contenedores desembarcadas en exterior con carga]]+dataMercanciaContenedores[[#This Row],[Toneladas en contenedores desembarcadas en exterior vacíos]]</f>
        <v>32832</v>
      </c>
      <c r="T20" s="3">
        <f>+dataMercanciaContenedores[[#This Row],[Toneladas en contenedores embarcadas en exterior con carga]]+dataMercanciaContenedores[[#This Row],[Toneladas en contenedores desembarcadas en exterior con carga]]</f>
        <v>33647</v>
      </c>
      <c r="U20" s="3">
        <f>+dataMercanciaContenedores[[#This Row],[Toneladas en contenedores embarcadas en exterior vacíos]]+dataMercanciaContenedores[[#This Row],[Toneladas en contenedores desembarcadas en exterior vacíos]]</f>
        <v>4982</v>
      </c>
      <c r="V20" s="3">
        <f>+dataMercanciaContenedores[[#This Row],[TOTAL toneladas en contenedores en exterior con carga]]+dataMercanciaContenedores[[#This Row],[TOTAL toneladas en contenedores en exterior vacíos]]</f>
        <v>38629</v>
      </c>
      <c r="W20" s="3">
        <f>+dataMercanciaContenedores[[#This Row],[Toneladas en contenedores embarcadas en cabotaje con carga]]+dataMercanciaContenedores[[#This Row],[Toneladas en contenedores embarcadas en exterior con carga]]</f>
        <v>2813</v>
      </c>
      <c r="X20" s="3">
        <f>+dataMercanciaContenedores[[#This Row],[Toneladas en contenedores embarcadas en cabotaje vacíos]]+dataMercanciaContenedores[[#This Row],[Toneladas en contenedores embarcadas en exterior vacíos]]</f>
        <v>16887</v>
      </c>
      <c r="Y20" s="3">
        <f>+dataMercanciaContenedores[[#This Row],[TOTAL Toneladas en contenedores con carga embarcadas]]+dataMercanciaContenedores[[#This Row],[TOTAL Toneladas en contenedores vacíos embarcadas]]</f>
        <v>19700</v>
      </c>
      <c r="Z20" s="3">
        <f>+dataMercanciaContenedores[[#This Row],[Toneladas en contenedores desembarcadas en cabotaje con carga]]+dataMercanciaContenedores[[#This Row],[Toneladas en contenedores desembarcadas en exterior con carga]]</f>
        <v>98949</v>
      </c>
      <c r="AA20" s="3">
        <f>+dataMercanciaContenedores[[#This Row],[Toneladas en contenedores desembarcadas en cabotaje vacíos]]+dataMercanciaContenedores[[#This Row],[Toneladas en contenedores desembarcadas en exterior vacíos]]</f>
        <v>0</v>
      </c>
      <c r="AB20" s="3">
        <f>+dataMercanciaContenedores[[#This Row],[TOTAL Toneladas en contenedores con carga desembarcadas]]+dataMercanciaContenedores[[#This Row],[TOTAL Toneladas en contenedores vacíos desembarcadas]]</f>
        <v>98949</v>
      </c>
      <c r="AC20" s="3">
        <f>+dataMercanciaContenedores[[#This Row],[TOTAL toneladas embarcadas en contenedor]]+dataMercanciaContenedores[[#This Row],[TOTAL toneladas desembarcadas en contenedor]]</f>
        <v>118649</v>
      </c>
    </row>
    <row r="21" spans="1:29" hidden="1" x14ac:dyDescent="0.2">
      <c r="A21" s="1">
        <v>2003</v>
      </c>
      <c r="B21" s="1" t="s">
        <v>29</v>
      </c>
      <c r="C21" s="1" t="s">
        <v>40</v>
      </c>
      <c r="D21" s="1" t="s">
        <v>41</v>
      </c>
      <c r="E21" s="2">
        <v>0</v>
      </c>
      <c r="F21" s="2">
        <v>0</v>
      </c>
      <c r="G21" s="3">
        <f>+dataMercanciaContenedores[[#This Row],[Toneladas en contenedores embarcadas en cabotaje con carga]]+dataMercanciaContenedores[[#This Row],[Toneladas en contenedores embarcadas en cabotaje vacíos]]</f>
        <v>0</v>
      </c>
      <c r="H21" s="2">
        <v>0</v>
      </c>
      <c r="I21" s="2">
        <v>0</v>
      </c>
      <c r="J21" s="3">
        <f>+dataMercanciaContenedores[[#This Row],[Toneladas en contenedores desembarcadas en cabotaje con carga]]+dataMercanciaContenedores[[#This Row],[Toneladas en contenedores desembarcadas en cabotaje vacíos]]</f>
        <v>0</v>
      </c>
      <c r="K21" s="3">
        <f>+dataMercanciaContenedores[[#This Row],[Toneladas en contenedores embarcadas en cabotaje con carga]]+dataMercanciaContenedores[[#This Row],[Toneladas en contenedores desembarcadas en cabotaje con carga]]</f>
        <v>0</v>
      </c>
      <c r="L21" s="3">
        <f>+dataMercanciaContenedores[[#This Row],[Toneladas en contenedores embarcadas en cabotaje vacíos]]+dataMercanciaContenedores[[#This Row],[Toneladas en contenedores desembarcadas en cabotaje vacíos]]</f>
        <v>0</v>
      </c>
      <c r="M21" s="3">
        <f>+dataMercanciaContenedores[[#This Row],[TOTAL toneladas en contenedores en cabotaje con carga]]+dataMercanciaContenedores[[#This Row],[TOTAL toneladas en contenedores en cabotaje vacíos]]</f>
        <v>0</v>
      </c>
      <c r="N21" s="2">
        <v>0</v>
      </c>
      <c r="O21" s="2">
        <v>0</v>
      </c>
      <c r="P21" s="3">
        <f>+dataMercanciaContenedores[[#This Row],[Toneladas en contenedores embarcadas en exterior con carga]]+dataMercanciaContenedores[[#This Row],[Toneladas en contenedores embarcadas en exterior vacíos]]</f>
        <v>0</v>
      </c>
      <c r="Q21" s="2">
        <v>0</v>
      </c>
      <c r="R21" s="2">
        <v>0</v>
      </c>
      <c r="S21" s="3">
        <f>+dataMercanciaContenedores[[#This Row],[Toneladas en contenedores desembarcadas en exterior con carga]]+dataMercanciaContenedores[[#This Row],[Toneladas en contenedores desembarcadas en exterior vacíos]]</f>
        <v>0</v>
      </c>
      <c r="T21" s="3">
        <f>+dataMercanciaContenedores[[#This Row],[Toneladas en contenedores embarcadas en exterior con carga]]+dataMercanciaContenedores[[#This Row],[Toneladas en contenedores desembarcadas en exterior con carga]]</f>
        <v>0</v>
      </c>
      <c r="U21" s="3">
        <f>+dataMercanciaContenedores[[#This Row],[Toneladas en contenedores embarcadas en exterior vacíos]]+dataMercanciaContenedores[[#This Row],[Toneladas en contenedores desembarcadas en exterior vacíos]]</f>
        <v>0</v>
      </c>
      <c r="V21" s="3">
        <f>+dataMercanciaContenedores[[#This Row],[TOTAL toneladas en contenedores en exterior con carga]]+dataMercanciaContenedores[[#This Row],[TOTAL toneladas en contenedores en exterior vacíos]]</f>
        <v>0</v>
      </c>
      <c r="W21" s="3">
        <f>+dataMercanciaContenedores[[#This Row],[Toneladas en contenedores embarcadas en cabotaje con carga]]+dataMercanciaContenedores[[#This Row],[Toneladas en contenedores embarcadas en exterior con carga]]</f>
        <v>0</v>
      </c>
      <c r="X21" s="3">
        <f>+dataMercanciaContenedores[[#This Row],[Toneladas en contenedores embarcadas en cabotaje vacíos]]+dataMercanciaContenedores[[#This Row],[Toneladas en contenedores embarcadas en exterior vacíos]]</f>
        <v>0</v>
      </c>
      <c r="Y21" s="3">
        <f>+dataMercanciaContenedores[[#This Row],[TOTAL Toneladas en contenedores con carga embarcadas]]+dataMercanciaContenedores[[#This Row],[TOTAL Toneladas en contenedores vacíos embarcadas]]</f>
        <v>0</v>
      </c>
      <c r="Z21" s="3">
        <f>+dataMercanciaContenedores[[#This Row],[Toneladas en contenedores desembarcadas en cabotaje con carga]]+dataMercanciaContenedores[[#This Row],[Toneladas en contenedores desembarcadas en exterior con carga]]</f>
        <v>0</v>
      </c>
      <c r="AA21" s="3">
        <f>+dataMercanciaContenedores[[#This Row],[Toneladas en contenedores desembarcadas en cabotaje vacíos]]+dataMercanciaContenedores[[#This Row],[Toneladas en contenedores desembarcadas en exterior vacíos]]</f>
        <v>0</v>
      </c>
      <c r="AB21" s="3">
        <f>+dataMercanciaContenedores[[#This Row],[TOTAL Toneladas en contenedores con carga desembarcadas]]+dataMercanciaContenedores[[#This Row],[TOTAL Toneladas en contenedores vacíos desembarcadas]]</f>
        <v>0</v>
      </c>
      <c r="AC21" s="3">
        <f>+dataMercanciaContenedores[[#This Row],[TOTAL toneladas embarcadas en contenedor]]+dataMercanciaContenedores[[#This Row],[TOTAL toneladas desembarcadas en contenedor]]</f>
        <v>0</v>
      </c>
    </row>
    <row r="22" spans="1:29" hidden="1" x14ac:dyDescent="0.2">
      <c r="A22" s="1">
        <v>2003</v>
      </c>
      <c r="B22" s="1" t="s">
        <v>30</v>
      </c>
      <c r="C22" s="1" t="s">
        <v>40</v>
      </c>
      <c r="D22" s="1" t="s">
        <v>41</v>
      </c>
      <c r="E22" s="2">
        <v>0</v>
      </c>
      <c r="F22" s="2">
        <v>0</v>
      </c>
      <c r="G22" s="3">
        <f>+dataMercanciaContenedores[[#This Row],[Toneladas en contenedores embarcadas en cabotaje con carga]]+dataMercanciaContenedores[[#This Row],[Toneladas en contenedores embarcadas en cabotaje vacíos]]</f>
        <v>0</v>
      </c>
      <c r="H22" s="2">
        <v>0</v>
      </c>
      <c r="I22" s="2">
        <v>0</v>
      </c>
      <c r="J22" s="3">
        <f>+dataMercanciaContenedores[[#This Row],[Toneladas en contenedores desembarcadas en cabotaje con carga]]+dataMercanciaContenedores[[#This Row],[Toneladas en contenedores desembarcadas en cabotaje vacíos]]</f>
        <v>0</v>
      </c>
      <c r="K22" s="3">
        <f>+dataMercanciaContenedores[[#This Row],[Toneladas en contenedores embarcadas en cabotaje con carga]]+dataMercanciaContenedores[[#This Row],[Toneladas en contenedores desembarcadas en cabotaje con carga]]</f>
        <v>0</v>
      </c>
      <c r="L22" s="3">
        <f>+dataMercanciaContenedores[[#This Row],[Toneladas en contenedores embarcadas en cabotaje vacíos]]+dataMercanciaContenedores[[#This Row],[Toneladas en contenedores desembarcadas en cabotaje vacíos]]</f>
        <v>0</v>
      </c>
      <c r="M22" s="3">
        <f>+dataMercanciaContenedores[[#This Row],[TOTAL toneladas en contenedores en cabotaje con carga]]+dataMercanciaContenedores[[#This Row],[TOTAL toneladas en contenedores en cabotaje vacíos]]</f>
        <v>0</v>
      </c>
      <c r="N22" s="2">
        <v>0</v>
      </c>
      <c r="O22" s="2">
        <v>0</v>
      </c>
      <c r="P22" s="3">
        <f>+dataMercanciaContenedores[[#This Row],[Toneladas en contenedores embarcadas en exterior con carga]]+dataMercanciaContenedores[[#This Row],[Toneladas en contenedores embarcadas en exterior vacíos]]</f>
        <v>0</v>
      </c>
      <c r="Q22" s="2">
        <v>0</v>
      </c>
      <c r="R22" s="2">
        <v>0</v>
      </c>
      <c r="S22" s="3">
        <f>+dataMercanciaContenedores[[#This Row],[Toneladas en contenedores desembarcadas en exterior con carga]]+dataMercanciaContenedores[[#This Row],[Toneladas en contenedores desembarcadas en exterior vacíos]]</f>
        <v>0</v>
      </c>
      <c r="T22" s="3">
        <f>+dataMercanciaContenedores[[#This Row],[Toneladas en contenedores embarcadas en exterior con carga]]+dataMercanciaContenedores[[#This Row],[Toneladas en contenedores desembarcadas en exterior con carga]]</f>
        <v>0</v>
      </c>
      <c r="U22" s="3">
        <f>+dataMercanciaContenedores[[#This Row],[Toneladas en contenedores embarcadas en exterior vacíos]]+dataMercanciaContenedores[[#This Row],[Toneladas en contenedores desembarcadas en exterior vacíos]]</f>
        <v>0</v>
      </c>
      <c r="V22" s="3">
        <f>+dataMercanciaContenedores[[#This Row],[TOTAL toneladas en contenedores en exterior con carga]]+dataMercanciaContenedores[[#This Row],[TOTAL toneladas en contenedores en exterior vacíos]]</f>
        <v>0</v>
      </c>
      <c r="W22" s="3">
        <f>+dataMercanciaContenedores[[#This Row],[Toneladas en contenedores embarcadas en cabotaje con carga]]+dataMercanciaContenedores[[#This Row],[Toneladas en contenedores embarcadas en exterior con carga]]</f>
        <v>0</v>
      </c>
      <c r="X22" s="3">
        <f>+dataMercanciaContenedores[[#This Row],[Toneladas en contenedores embarcadas en cabotaje vacíos]]+dataMercanciaContenedores[[#This Row],[Toneladas en contenedores embarcadas en exterior vacíos]]</f>
        <v>0</v>
      </c>
      <c r="Y22" s="3">
        <f>+dataMercanciaContenedores[[#This Row],[TOTAL Toneladas en contenedores con carga embarcadas]]+dataMercanciaContenedores[[#This Row],[TOTAL Toneladas en contenedores vacíos embarcadas]]</f>
        <v>0</v>
      </c>
      <c r="Z22" s="3">
        <f>+dataMercanciaContenedores[[#This Row],[Toneladas en contenedores desembarcadas en cabotaje con carga]]+dataMercanciaContenedores[[#This Row],[Toneladas en contenedores desembarcadas en exterior con carga]]</f>
        <v>0</v>
      </c>
      <c r="AA22" s="3">
        <f>+dataMercanciaContenedores[[#This Row],[Toneladas en contenedores desembarcadas en cabotaje vacíos]]+dataMercanciaContenedores[[#This Row],[Toneladas en contenedores desembarcadas en exterior vacíos]]</f>
        <v>0</v>
      </c>
      <c r="AB22" s="3">
        <f>+dataMercanciaContenedores[[#This Row],[TOTAL Toneladas en contenedores con carga desembarcadas]]+dataMercanciaContenedores[[#This Row],[TOTAL Toneladas en contenedores vacíos desembarcadas]]</f>
        <v>0</v>
      </c>
      <c r="AC22" s="3">
        <f>+dataMercanciaContenedores[[#This Row],[TOTAL toneladas embarcadas en contenedor]]+dataMercanciaContenedores[[#This Row],[TOTAL toneladas desembarcadas en contenedor]]</f>
        <v>0</v>
      </c>
    </row>
    <row r="23" spans="1:29" hidden="1" x14ac:dyDescent="0.2">
      <c r="A23" s="1">
        <v>2003</v>
      </c>
      <c r="B23" s="1" t="s">
        <v>31</v>
      </c>
      <c r="C23" s="1" t="s">
        <v>40</v>
      </c>
      <c r="D23" s="1" t="s">
        <v>41</v>
      </c>
      <c r="E23" s="2">
        <v>439759</v>
      </c>
      <c r="F23" s="2">
        <v>298337</v>
      </c>
      <c r="G23" s="3">
        <f>+dataMercanciaContenedores[[#This Row],[Toneladas en contenedores embarcadas en cabotaje con carga]]+dataMercanciaContenedores[[#This Row],[Toneladas en contenedores embarcadas en cabotaje vacíos]]</f>
        <v>738096</v>
      </c>
      <c r="H23" s="2">
        <v>1853359</v>
      </c>
      <c r="I23" s="2">
        <v>31963</v>
      </c>
      <c r="J23" s="3">
        <f>+dataMercanciaContenedores[[#This Row],[Toneladas en contenedores desembarcadas en cabotaje con carga]]+dataMercanciaContenedores[[#This Row],[Toneladas en contenedores desembarcadas en cabotaje vacíos]]</f>
        <v>1885322</v>
      </c>
      <c r="K23" s="3">
        <f>+dataMercanciaContenedores[[#This Row],[Toneladas en contenedores embarcadas en cabotaje con carga]]+dataMercanciaContenedores[[#This Row],[Toneladas en contenedores desembarcadas en cabotaje con carga]]</f>
        <v>2293118</v>
      </c>
      <c r="L23" s="3">
        <f>+dataMercanciaContenedores[[#This Row],[Toneladas en contenedores embarcadas en cabotaje vacíos]]+dataMercanciaContenedores[[#This Row],[Toneladas en contenedores desembarcadas en cabotaje vacíos]]</f>
        <v>330300</v>
      </c>
      <c r="M23" s="3">
        <f>+dataMercanciaContenedores[[#This Row],[TOTAL toneladas en contenedores en cabotaje con carga]]+dataMercanciaContenedores[[#This Row],[TOTAL toneladas en contenedores en cabotaje vacíos]]</f>
        <v>2623418</v>
      </c>
      <c r="N23" s="2">
        <v>45697</v>
      </c>
      <c r="O23" s="2">
        <v>42683</v>
      </c>
      <c r="P23" s="3">
        <f>+dataMercanciaContenedores[[#This Row],[Toneladas en contenedores embarcadas en exterior con carga]]+dataMercanciaContenedores[[#This Row],[Toneladas en contenedores embarcadas en exterior vacíos]]</f>
        <v>88380</v>
      </c>
      <c r="Q23" s="2">
        <v>486436</v>
      </c>
      <c r="R23" s="2">
        <v>3948</v>
      </c>
      <c r="S23" s="3">
        <f>+dataMercanciaContenedores[[#This Row],[Toneladas en contenedores desembarcadas en exterior con carga]]+dataMercanciaContenedores[[#This Row],[Toneladas en contenedores desembarcadas en exterior vacíos]]</f>
        <v>490384</v>
      </c>
      <c r="T23" s="3">
        <f>+dataMercanciaContenedores[[#This Row],[Toneladas en contenedores embarcadas en exterior con carga]]+dataMercanciaContenedores[[#This Row],[Toneladas en contenedores desembarcadas en exterior con carga]]</f>
        <v>532133</v>
      </c>
      <c r="U23" s="3">
        <f>+dataMercanciaContenedores[[#This Row],[Toneladas en contenedores embarcadas en exterior vacíos]]+dataMercanciaContenedores[[#This Row],[Toneladas en contenedores desembarcadas en exterior vacíos]]</f>
        <v>46631</v>
      </c>
      <c r="V23" s="3">
        <f>+dataMercanciaContenedores[[#This Row],[TOTAL toneladas en contenedores en exterior con carga]]+dataMercanciaContenedores[[#This Row],[TOTAL toneladas en contenedores en exterior vacíos]]</f>
        <v>578764</v>
      </c>
      <c r="W23" s="3">
        <f>+dataMercanciaContenedores[[#This Row],[Toneladas en contenedores embarcadas en cabotaje con carga]]+dataMercanciaContenedores[[#This Row],[Toneladas en contenedores embarcadas en exterior con carga]]</f>
        <v>485456</v>
      </c>
      <c r="X23" s="3">
        <f>+dataMercanciaContenedores[[#This Row],[Toneladas en contenedores embarcadas en cabotaje vacíos]]+dataMercanciaContenedores[[#This Row],[Toneladas en contenedores embarcadas en exterior vacíos]]</f>
        <v>341020</v>
      </c>
      <c r="Y23" s="3">
        <f>+dataMercanciaContenedores[[#This Row],[TOTAL Toneladas en contenedores con carga embarcadas]]+dataMercanciaContenedores[[#This Row],[TOTAL Toneladas en contenedores vacíos embarcadas]]</f>
        <v>826476</v>
      </c>
      <c r="Z23" s="3">
        <f>+dataMercanciaContenedores[[#This Row],[Toneladas en contenedores desembarcadas en cabotaje con carga]]+dataMercanciaContenedores[[#This Row],[Toneladas en contenedores desembarcadas en exterior con carga]]</f>
        <v>2339795</v>
      </c>
      <c r="AA23" s="3">
        <f>+dataMercanciaContenedores[[#This Row],[Toneladas en contenedores desembarcadas en cabotaje vacíos]]+dataMercanciaContenedores[[#This Row],[Toneladas en contenedores desembarcadas en exterior vacíos]]</f>
        <v>35911</v>
      </c>
      <c r="AB23" s="3">
        <f>+dataMercanciaContenedores[[#This Row],[TOTAL Toneladas en contenedores con carga desembarcadas]]+dataMercanciaContenedores[[#This Row],[TOTAL Toneladas en contenedores vacíos desembarcadas]]</f>
        <v>2375706</v>
      </c>
      <c r="AC23" s="3">
        <f>+dataMercanciaContenedores[[#This Row],[TOTAL toneladas embarcadas en contenedor]]+dataMercanciaContenedores[[#This Row],[TOTAL toneladas desembarcadas en contenedor]]</f>
        <v>3202182</v>
      </c>
    </row>
    <row r="24" spans="1:29" hidden="1" x14ac:dyDescent="0.2">
      <c r="A24" s="1">
        <v>2003</v>
      </c>
      <c r="B24" s="1" t="s">
        <v>32</v>
      </c>
      <c r="C24" s="1" t="s">
        <v>40</v>
      </c>
      <c r="D24" s="1" t="s">
        <v>41</v>
      </c>
      <c r="E24" s="2">
        <v>161</v>
      </c>
      <c r="F24" s="2">
        <v>0</v>
      </c>
      <c r="G24" s="3">
        <f>+dataMercanciaContenedores[[#This Row],[Toneladas en contenedores embarcadas en cabotaje con carga]]+dataMercanciaContenedores[[#This Row],[Toneladas en contenedores embarcadas en cabotaje vacíos]]</f>
        <v>161</v>
      </c>
      <c r="H24" s="2">
        <v>0</v>
      </c>
      <c r="I24" s="2">
        <v>0</v>
      </c>
      <c r="J24" s="3">
        <f>+dataMercanciaContenedores[[#This Row],[Toneladas en contenedores desembarcadas en cabotaje con carga]]+dataMercanciaContenedores[[#This Row],[Toneladas en contenedores desembarcadas en cabotaje vacíos]]</f>
        <v>0</v>
      </c>
      <c r="K24" s="3">
        <f>+dataMercanciaContenedores[[#This Row],[Toneladas en contenedores embarcadas en cabotaje con carga]]+dataMercanciaContenedores[[#This Row],[Toneladas en contenedores desembarcadas en cabotaje con carga]]</f>
        <v>161</v>
      </c>
      <c r="L24" s="3">
        <f>+dataMercanciaContenedores[[#This Row],[Toneladas en contenedores embarcadas en cabotaje vacíos]]+dataMercanciaContenedores[[#This Row],[Toneladas en contenedores desembarcadas en cabotaje vacíos]]</f>
        <v>0</v>
      </c>
      <c r="M24" s="3">
        <f>+dataMercanciaContenedores[[#This Row],[TOTAL toneladas en contenedores en cabotaje con carga]]+dataMercanciaContenedores[[#This Row],[TOTAL toneladas en contenedores en cabotaje vacíos]]</f>
        <v>161</v>
      </c>
      <c r="N24" s="2">
        <v>65953</v>
      </c>
      <c r="O24" s="2">
        <v>144</v>
      </c>
      <c r="P24" s="3">
        <f>+dataMercanciaContenedores[[#This Row],[Toneladas en contenedores embarcadas en exterior con carga]]+dataMercanciaContenedores[[#This Row],[Toneladas en contenedores embarcadas en exterior vacíos]]</f>
        <v>66097</v>
      </c>
      <c r="Q24" s="2">
        <v>24976</v>
      </c>
      <c r="R24" s="2">
        <v>5018</v>
      </c>
      <c r="S24" s="3">
        <f>+dataMercanciaContenedores[[#This Row],[Toneladas en contenedores desembarcadas en exterior con carga]]+dataMercanciaContenedores[[#This Row],[Toneladas en contenedores desembarcadas en exterior vacíos]]</f>
        <v>29994</v>
      </c>
      <c r="T24" s="3">
        <f>+dataMercanciaContenedores[[#This Row],[Toneladas en contenedores embarcadas en exterior con carga]]+dataMercanciaContenedores[[#This Row],[Toneladas en contenedores desembarcadas en exterior con carga]]</f>
        <v>90929</v>
      </c>
      <c r="U24" s="3">
        <f>+dataMercanciaContenedores[[#This Row],[Toneladas en contenedores embarcadas en exterior vacíos]]+dataMercanciaContenedores[[#This Row],[Toneladas en contenedores desembarcadas en exterior vacíos]]</f>
        <v>5162</v>
      </c>
      <c r="V24" s="3">
        <f>+dataMercanciaContenedores[[#This Row],[TOTAL toneladas en contenedores en exterior con carga]]+dataMercanciaContenedores[[#This Row],[TOTAL toneladas en contenedores en exterior vacíos]]</f>
        <v>96091</v>
      </c>
      <c r="W24" s="3">
        <f>+dataMercanciaContenedores[[#This Row],[Toneladas en contenedores embarcadas en cabotaje con carga]]+dataMercanciaContenedores[[#This Row],[Toneladas en contenedores embarcadas en exterior con carga]]</f>
        <v>66114</v>
      </c>
      <c r="X24" s="3">
        <f>+dataMercanciaContenedores[[#This Row],[Toneladas en contenedores embarcadas en cabotaje vacíos]]+dataMercanciaContenedores[[#This Row],[Toneladas en contenedores embarcadas en exterior vacíos]]</f>
        <v>144</v>
      </c>
      <c r="Y24" s="3">
        <f>+dataMercanciaContenedores[[#This Row],[TOTAL Toneladas en contenedores con carga embarcadas]]+dataMercanciaContenedores[[#This Row],[TOTAL Toneladas en contenedores vacíos embarcadas]]</f>
        <v>66258</v>
      </c>
      <c r="Z24" s="3">
        <f>+dataMercanciaContenedores[[#This Row],[Toneladas en contenedores desembarcadas en cabotaje con carga]]+dataMercanciaContenedores[[#This Row],[Toneladas en contenedores desembarcadas en exterior con carga]]</f>
        <v>24976</v>
      </c>
      <c r="AA24" s="3">
        <f>+dataMercanciaContenedores[[#This Row],[Toneladas en contenedores desembarcadas en cabotaje vacíos]]+dataMercanciaContenedores[[#This Row],[Toneladas en contenedores desembarcadas en exterior vacíos]]</f>
        <v>5018</v>
      </c>
      <c r="AB24" s="3">
        <f>+dataMercanciaContenedores[[#This Row],[TOTAL Toneladas en contenedores con carga desembarcadas]]+dataMercanciaContenedores[[#This Row],[TOTAL Toneladas en contenedores vacíos desembarcadas]]</f>
        <v>29994</v>
      </c>
      <c r="AC24" s="3">
        <f>+dataMercanciaContenedores[[#This Row],[TOTAL toneladas embarcadas en contenedor]]+dataMercanciaContenedores[[#This Row],[TOTAL toneladas desembarcadas en contenedor]]</f>
        <v>96252</v>
      </c>
    </row>
    <row r="25" spans="1:29" hidden="1" x14ac:dyDescent="0.2">
      <c r="A25" s="1">
        <v>2003</v>
      </c>
      <c r="B25" s="1" t="s">
        <v>33</v>
      </c>
      <c r="C25" s="1" t="s">
        <v>40</v>
      </c>
      <c r="D25" s="1" t="s">
        <v>41</v>
      </c>
      <c r="E25" s="2">
        <v>546901</v>
      </c>
      <c r="F25" s="2">
        <v>500</v>
      </c>
      <c r="G25" s="3">
        <f>+dataMercanciaContenedores[[#This Row],[Toneladas en contenedores embarcadas en cabotaje con carga]]+dataMercanciaContenedores[[#This Row],[Toneladas en contenedores embarcadas en cabotaje vacíos]]</f>
        <v>547401</v>
      </c>
      <c r="H25" s="2">
        <v>43618</v>
      </c>
      <c r="I25" s="2">
        <v>90363</v>
      </c>
      <c r="J25" s="3">
        <f>+dataMercanciaContenedores[[#This Row],[Toneladas en contenedores desembarcadas en cabotaje con carga]]+dataMercanciaContenedores[[#This Row],[Toneladas en contenedores desembarcadas en cabotaje vacíos]]</f>
        <v>133981</v>
      </c>
      <c r="K25" s="3">
        <f>+dataMercanciaContenedores[[#This Row],[Toneladas en contenedores embarcadas en cabotaje con carga]]+dataMercanciaContenedores[[#This Row],[Toneladas en contenedores desembarcadas en cabotaje con carga]]</f>
        <v>590519</v>
      </c>
      <c r="L25" s="3">
        <f>+dataMercanciaContenedores[[#This Row],[Toneladas en contenedores embarcadas en cabotaje vacíos]]+dataMercanciaContenedores[[#This Row],[Toneladas en contenedores desembarcadas en cabotaje vacíos]]</f>
        <v>90863</v>
      </c>
      <c r="M25" s="3">
        <f>+dataMercanciaContenedores[[#This Row],[TOTAL toneladas en contenedores en cabotaje con carga]]+dataMercanciaContenedores[[#This Row],[TOTAL toneladas en contenedores en cabotaje vacíos]]</f>
        <v>681382</v>
      </c>
      <c r="N25" s="2">
        <v>110</v>
      </c>
      <c r="O25" s="2">
        <v>0</v>
      </c>
      <c r="P25" s="3">
        <f>+dataMercanciaContenedores[[#This Row],[Toneladas en contenedores embarcadas en exterior con carga]]+dataMercanciaContenedores[[#This Row],[Toneladas en contenedores embarcadas en exterior vacíos]]</f>
        <v>110</v>
      </c>
      <c r="Q25" s="2">
        <v>281</v>
      </c>
      <c r="R25" s="2">
        <v>788</v>
      </c>
      <c r="S25" s="3">
        <f>+dataMercanciaContenedores[[#This Row],[Toneladas en contenedores desembarcadas en exterior con carga]]+dataMercanciaContenedores[[#This Row],[Toneladas en contenedores desembarcadas en exterior vacíos]]</f>
        <v>1069</v>
      </c>
      <c r="T25" s="3">
        <f>+dataMercanciaContenedores[[#This Row],[Toneladas en contenedores embarcadas en exterior con carga]]+dataMercanciaContenedores[[#This Row],[Toneladas en contenedores desembarcadas en exterior con carga]]</f>
        <v>391</v>
      </c>
      <c r="U25" s="3">
        <f>+dataMercanciaContenedores[[#This Row],[Toneladas en contenedores embarcadas en exterior vacíos]]+dataMercanciaContenedores[[#This Row],[Toneladas en contenedores desembarcadas en exterior vacíos]]</f>
        <v>788</v>
      </c>
      <c r="V25" s="3">
        <f>+dataMercanciaContenedores[[#This Row],[TOTAL toneladas en contenedores en exterior con carga]]+dataMercanciaContenedores[[#This Row],[TOTAL toneladas en contenedores en exterior vacíos]]</f>
        <v>1179</v>
      </c>
      <c r="W25" s="3">
        <f>+dataMercanciaContenedores[[#This Row],[Toneladas en contenedores embarcadas en cabotaje con carga]]+dataMercanciaContenedores[[#This Row],[Toneladas en contenedores embarcadas en exterior con carga]]</f>
        <v>547011</v>
      </c>
      <c r="X25" s="3">
        <f>+dataMercanciaContenedores[[#This Row],[Toneladas en contenedores embarcadas en cabotaje vacíos]]+dataMercanciaContenedores[[#This Row],[Toneladas en contenedores embarcadas en exterior vacíos]]</f>
        <v>500</v>
      </c>
      <c r="Y25" s="3">
        <f>+dataMercanciaContenedores[[#This Row],[TOTAL Toneladas en contenedores con carga embarcadas]]+dataMercanciaContenedores[[#This Row],[TOTAL Toneladas en contenedores vacíos embarcadas]]</f>
        <v>547511</v>
      </c>
      <c r="Z25" s="3">
        <f>+dataMercanciaContenedores[[#This Row],[Toneladas en contenedores desembarcadas en cabotaje con carga]]+dataMercanciaContenedores[[#This Row],[Toneladas en contenedores desembarcadas en exterior con carga]]</f>
        <v>43899</v>
      </c>
      <c r="AA25" s="3">
        <f>+dataMercanciaContenedores[[#This Row],[Toneladas en contenedores desembarcadas en cabotaje vacíos]]+dataMercanciaContenedores[[#This Row],[Toneladas en contenedores desembarcadas en exterior vacíos]]</f>
        <v>91151</v>
      </c>
      <c r="AB25" s="3">
        <f>+dataMercanciaContenedores[[#This Row],[TOTAL Toneladas en contenedores con carga desembarcadas]]+dataMercanciaContenedores[[#This Row],[TOTAL Toneladas en contenedores vacíos desembarcadas]]</f>
        <v>135050</v>
      </c>
      <c r="AC25" s="3">
        <f>+dataMercanciaContenedores[[#This Row],[TOTAL toneladas embarcadas en contenedor]]+dataMercanciaContenedores[[#This Row],[TOTAL toneladas desembarcadas en contenedor]]</f>
        <v>682561</v>
      </c>
    </row>
    <row r="26" spans="1:29" hidden="1" x14ac:dyDescent="0.2">
      <c r="A26" s="1">
        <v>2003</v>
      </c>
      <c r="B26" s="1" t="s">
        <v>34</v>
      </c>
      <c r="C26" s="1" t="s">
        <v>40</v>
      </c>
      <c r="D26" s="1" t="s">
        <v>41</v>
      </c>
      <c r="E26" s="2">
        <v>206517</v>
      </c>
      <c r="F26" s="2">
        <v>478</v>
      </c>
      <c r="G26" s="3">
        <f>+dataMercanciaContenedores[[#This Row],[Toneladas en contenedores embarcadas en cabotaje con carga]]+dataMercanciaContenedores[[#This Row],[Toneladas en contenedores embarcadas en cabotaje vacíos]]</f>
        <v>206995</v>
      </c>
      <c r="H26" s="2">
        <v>30571</v>
      </c>
      <c r="I26" s="2">
        <v>23944</v>
      </c>
      <c r="J26" s="3">
        <f>+dataMercanciaContenedores[[#This Row],[Toneladas en contenedores desembarcadas en cabotaje con carga]]+dataMercanciaContenedores[[#This Row],[Toneladas en contenedores desembarcadas en cabotaje vacíos]]</f>
        <v>54515</v>
      </c>
      <c r="K26" s="3">
        <f>+dataMercanciaContenedores[[#This Row],[Toneladas en contenedores embarcadas en cabotaje con carga]]+dataMercanciaContenedores[[#This Row],[Toneladas en contenedores desembarcadas en cabotaje con carga]]</f>
        <v>237088</v>
      </c>
      <c r="L26" s="3">
        <f>+dataMercanciaContenedores[[#This Row],[Toneladas en contenedores embarcadas en cabotaje vacíos]]+dataMercanciaContenedores[[#This Row],[Toneladas en contenedores desembarcadas en cabotaje vacíos]]</f>
        <v>24422</v>
      </c>
      <c r="M26" s="3">
        <f>+dataMercanciaContenedores[[#This Row],[TOTAL toneladas en contenedores en cabotaje con carga]]+dataMercanciaContenedores[[#This Row],[TOTAL toneladas en contenedores en cabotaje vacíos]]</f>
        <v>261510</v>
      </c>
      <c r="N26" s="2">
        <v>106631</v>
      </c>
      <c r="O26" s="2">
        <v>9830</v>
      </c>
      <c r="P26" s="3">
        <f>+dataMercanciaContenedores[[#This Row],[Toneladas en contenedores embarcadas en exterior con carga]]+dataMercanciaContenedores[[#This Row],[Toneladas en contenedores embarcadas en exterior vacíos]]</f>
        <v>116461</v>
      </c>
      <c r="Q26" s="2">
        <v>103292</v>
      </c>
      <c r="R26" s="2">
        <v>5655</v>
      </c>
      <c r="S26" s="3">
        <f>+dataMercanciaContenedores[[#This Row],[Toneladas en contenedores desembarcadas en exterior con carga]]+dataMercanciaContenedores[[#This Row],[Toneladas en contenedores desembarcadas en exterior vacíos]]</f>
        <v>108947</v>
      </c>
      <c r="T26" s="3">
        <f>+dataMercanciaContenedores[[#This Row],[Toneladas en contenedores embarcadas en exterior con carga]]+dataMercanciaContenedores[[#This Row],[Toneladas en contenedores desembarcadas en exterior con carga]]</f>
        <v>209923</v>
      </c>
      <c r="U26" s="3">
        <f>+dataMercanciaContenedores[[#This Row],[Toneladas en contenedores embarcadas en exterior vacíos]]+dataMercanciaContenedores[[#This Row],[Toneladas en contenedores desembarcadas en exterior vacíos]]</f>
        <v>15485</v>
      </c>
      <c r="V26" s="3">
        <f>+dataMercanciaContenedores[[#This Row],[TOTAL toneladas en contenedores en exterior con carga]]+dataMercanciaContenedores[[#This Row],[TOTAL toneladas en contenedores en exterior vacíos]]</f>
        <v>225408</v>
      </c>
      <c r="W26" s="3">
        <f>+dataMercanciaContenedores[[#This Row],[Toneladas en contenedores embarcadas en cabotaje con carga]]+dataMercanciaContenedores[[#This Row],[Toneladas en contenedores embarcadas en exterior con carga]]</f>
        <v>313148</v>
      </c>
      <c r="X26" s="3">
        <f>+dataMercanciaContenedores[[#This Row],[Toneladas en contenedores embarcadas en cabotaje vacíos]]+dataMercanciaContenedores[[#This Row],[Toneladas en contenedores embarcadas en exterior vacíos]]</f>
        <v>10308</v>
      </c>
      <c r="Y26" s="3">
        <f>+dataMercanciaContenedores[[#This Row],[TOTAL Toneladas en contenedores con carga embarcadas]]+dataMercanciaContenedores[[#This Row],[TOTAL Toneladas en contenedores vacíos embarcadas]]</f>
        <v>323456</v>
      </c>
      <c r="Z26" s="3">
        <f>+dataMercanciaContenedores[[#This Row],[Toneladas en contenedores desembarcadas en cabotaje con carga]]+dataMercanciaContenedores[[#This Row],[Toneladas en contenedores desembarcadas en exterior con carga]]</f>
        <v>133863</v>
      </c>
      <c r="AA26" s="3">
        <f>+dataMercanciaContenedores[[#This Row],[Toneladas en contenedores desembarcadas en cabotaje vacíos]]+dataMercanciaContenedores[[#This Row],[Toneladas en contenedores desembarcadas en exterior vacíos]]</f>
        <v>29599</v>
      </c>
      <c r="AB26" s="3">
        <f>+dataMercanciaContenedores[[#This Row],[TOTAL Toneladas en contenedores con carga desembarcadas]]+dataMercanciaContenedores[[#This Row],[TOTAL Toneladas en contenedores vacíos desembarcadas]]</f>
        <v>163462</v>
      </c>
      <c r="AC26" s="3">
        <f>+dataMercanciaContenedores[[#This Row],[TOTAL toneladas embarcadas en contenedor]]+dataMercanciaContenedores[[#This Row],[TOTAL toneladas desembarcadas en contenedor]]</f>
        <v>486918</v>
      </c>
    </row>
    <row r="27" spans="1:29" hidden="1" x14ac:dyDescent="0.2">
      <c r="A27" s="1">
        <v>2003</v>
      </c>
      <c r="B27" s="1" t="s">
        <v>35</v>
      </c>
      <c r="C27" s="1" t="s">
        <v>40</v>
      </c>
      <c r="D27" s="1" t="s">
        <v>41</v>
      </c>
      <c r="E27" s="2">
        <v>1382153</v>
      </c>
      <c r="F27" s="2">
        <v>15095</v>
      </c>
      <c r="G27" s="3">
        <f>+dataMercanciaContenedores[[#This Row],[Toneladas en contenedores embarcadas en cabotaje con carga]]+dataMercanciaContenedores[[#This Row],[Toneladas en contenedores embarcadas en cabotaje vacíos]]</f>
        <v>1397248</v>
      </c>
      <c r="H27" s="2">
        <v>450824</v>
      </c>
      <c r="I27" s="2">
        <v>99650</v>
      </c>
      <c r="J27" s="3">
        <f>+dataMercanciaContenedores[[#This Row],[Toneladas en contenedores desembarcadas en cabotaje con carga]]+dataMercanciaContenedores[[#This Row],[Toneladas en contenedores desembarcadas en cabotaje vacíos]]</f>
        <v>550474</v>
      </c>
      <c r="K27" s="3">
        <f>+dataMercanciaContenedores[[#This Row],[Toneladas en contenedores embarcadas en cabotaje con carga]]+dataMercanciaContenedores[[#This Row],[Toneladas en contenedores desembarcadas en cabotaje con carga]]</f>
        <v>1832977</v>
      </c>
      <c r="L27" s="3">
        <f>+dataMercanciaContenedores[[#This Row],[Toneladas en contenedores embarcadas en cabotaje vacíos]]+dataMercanciaContenedores[[#This Row],[Toneladas en contenedores desembarcadas en cabotaje vacíos]]</f>
        <v>114745</v>
      </c>
      <c r="M27" s="3">
        <f>+dataMercanciaContenedores[[#This Row],[TOTAL toneladas en contenedores en cabotaje con carga]]+dataMercanciaContenedores[[#This Row],[TOTAL toneladas en contenedores en cabotaje vacíos]]</f>
        <v>1947722</v>
      </c>
      <c r="N27" s="2">
        <v>11505705</v>
      </c>
      <c r="O27" s="2">
        <v>384119</v>
      </c>
      <c r="P27" s="3">
        <f>+dataMercanciaContenedores[[#This Row],[Toneladas en contenedores embarcadas en exterior con carga]]+dataMercanciaContenedores[[#This Row],[Toneladas en contenedores embarcadas en exterior vacíos]]</f>
        <v>11889824</v>
      </c>
      <c r="Q27" s="2">
        <v>7671726</v>
      </c>
      <c r="R27" s="2">
        <v>600198</v>
      </c>
      <c r="S27" s="3">
        <f>+dataMercanciaContenedores[[#This Row],[Toneladas en contenedores desembarcadas en exterior con carga]]+dataMercanciaContenedores[[#This Row],[Toneladas en contenedores desembarcadas en exterior vacíos]]</f>
        <v>8271924</v>
      </c>
      <c r="T27" s="3">
        <f>+dataMercanciaContenedores[[#This Row],[Toneladas en contenedores embarcadas en exterior con carga]]+dataMercanciaContenedores[[#This Row],[Toneladas en contenedores desembarcadas en exterior con carga]]</f>
        <v>19177431</v>
      </c>
      <c r="U27" s="3">
        <f>+dataMercanciaContenedores[[#This Row],[Toneladas en contenedores embarcadas en exterior vacíos]]+dataMercanciaContenedores[[#This Row],[Toneladas en contenedores desembarcadas en exterior vacíos]]</f>
        <v>984317</v>
      </c>
      <c r="V27" s="3">
        <f>+dataMercanciaContenedores[[#This Row],[TOTAL toneladas en contenedores en exterior con carga]]+dataMercanciaContenedores[[#This Row],[TOTAL toneladas en contenedores en exterior vacíos]]</f>
        <v>20161748</v>
      </c>
      <c r="W27" s="3">
        <f>+dataMercanciaContenedores[[#This Row],[Toneladas en contenedores embarcadas en cabotaje con carga]]+dataMercanciaContenedores[[#This Row],[Toneladas en contenedores embarcadas en exterior con carga]]</f>
        <v>12887858</v>
      </c>
      <c r="X27" s="3">
        <f>+dataMercanciaContenedores[[#This Row],[Toneladas en contenedores embarcadas en cabotaje vacíos]]+dataMercanciaContenedores[[#This Row],[Toneladas en contenedores embarcadas en exterior vacíos]]</f>
        <v>399214</v>
      </c>
      <c r="Y27" s="3">
        <f>+dataMercanciaContenedores[[#This Row],[TOTAL Toneladas en contenedores con carga embarcadas]]+dataMercanciaContenedores[[#This Row],[TOTAL Toneladas en contenedores vacíos embarcadas]]</f>
        <v>13287072</v>
      </c>
      <c r="Z27" s="3">
        <f>+dataMercanciaContenedores[[#This Row],[Toneladas en contenedores desembarcadas en cabotaje con carga]]+dataMercanciaContenedores[[#This Row],[Toneladas en contenedores desembarcadas en exterior con carga]]</f>
        <v>8122550</v>
      </c>
      <c r="AA27" s="3">
        <f>+dataMercanciaContenedores[[#This Row],[Toneladas en contenedores desembarcadas en cabotaje vacíos]]+dataMercanciaContenedores[[#This Row],[Toneladas en contenedores desembarcadas en exterior vacíos]]</f>
        <v>699848</v>
      </c>
      <c r="AB27" s="3">
        <f>+dataMercanciaContenedores[[#This Row],[TOTAL Toneladas en contenedores con carga desembarcadas]]+dataMercanciaContenedores[[#This Row],[TOTAL Toneladas en contenedores vacíos desembarcadas]]</f>
        <v>8822398</v>
      </c>
      <c r="AC27" s="3">
        <f>+dataMercanciaContenedores[[#This Row],[TOTAL toneladas embarcadas en contenedor]]+dataMercanciaContenedores[[#This Row],[TOTAL toneladas desembarcadas en contenedor]]</f>
        <v>22109470</v>
      </c>
    </row>
    <row r="28" spans="1:29" hidden="1" x14ac:dyDescent="0.2">
      <c r="A28" s="1">
        <v>2003</v>
      </c>
      <c r="B28" s="1" t="s">
        <v>36</v>
      </c>
      <c r="C28" s="1" t="s">
        <v>40</v>
      </c>
      <c r="D28" s="1" t="s">
        <v>41</v>
      </c>
      <c r="E28" s="2">
        <v>292078</v>
      </c>
      <c r="F28" s="2">
        <v>25173</v>
      </c>
      <c r="G28" s="3">
        <f>+dataMercanciaContenedores[[#This Row],[Toneladas en contenedores embarcadas en cabotaje con carga]]+dataMercanciaContenedores[[#This Row],[Toneladas en contenedores embarcadas en cabotaje vacíos]]</f>
        <v>317251</v>
      </c>
      <c r="H28" s="2">
        <v>193336</v>
      </c>
      <c r="I28" s="2">
        <v>31017</v>
      </c>
      <c r="J28" s="3">
        <f>+dataMercanciaContenedores[[#This Row],[Toneladas en contenedores desembarcadas en cabotaje con carga]]+dataMercanciaContenedores[[#This Row],[Toneladas en contenedores desembarcadas en cabotaje vacíos]]</f>
        <v>224353</v>
      </c>
      <c r="K28" s="3">
        <f>+dataMercanciaContenedores[[#This Row],[Toneladas en contenedores embarcadas en cabotaje con carga]]+dataMercanciaContenedores[[#This Row],[Toneladas en contenedores desembarcadas en cabotaje con carga]]</f>
        <v>485414</v>
      </c>
      <c r="L28" s="3">
        <f>+dataMercanciaContenedores[[#This Row],[Toneladas en contenedores embarcadas en cabotaje vacíos]]+dataMercanciaContenedores[[#This Row],[Toneladas en contenedores desembarcadas en cabotaje vacíos]]</f>
        <v>56190</v>
      </c>
      <c r="M28" s="3">
        <f>+dataMercanciaContenedores[[#This Row],[TOTAL toneladas en contenedores en cabotaje con carga]]+dataMercanciaContenedores[[#This Row],[TOTAL toneladas en contenedores en cabotaje vacíos]]</f>
        <v>541604</v>
      </c>
      <c r="N28" s="2">
        <v>470865</v>
      </c>
      <c r="O28" s="2">
        <v>27867</v>
      </c>
      <c r="P28" s="3">
        <f>+dataMercanciaContenedores[[#This Row],[Toneladas en contenedores embarcadas en exterior con carga]]+dataMercanciaContenedores[[#This Row],[Toneladas en contenedores embarcadas en exterior vacíos]]</f>
        <v>498732</v>
      </c>
      <c r="Q28" s="2">
        <v>604188</v>
      </c>
      <c r="R28" s="2">
        <v>9480</v>
      </c>
      <c r="S28" s="3">
        <f>+dataMercanciaContenedores[[#This Row],[Toneladas en contenedores desembarcadas en exterior con carga]]+dataMercanciaContenedores[[#This Row],[Toneladas en contenedores desembarcadas en exterior vacíos]]</f>
        <v>613668</v>
      </c>
      <c r="T28" s="3">
        <f>+dataMercanciaContenedores[[#This Row],[Toneladas en contenedores embarcadas en exterior con carga]]+dataMercanciaContenedores[[#This Row],[Toneladas en contenedores desembarcadas en exterior con carga]]</f>
        <v>1075053</v>
      </c>
      <c r="U28" s="3">
        <f>+dataMercanciaContenedores[[#This Row],[Toneladas en contenedores embarcadas en exterior vacíos]]+dataMercanciaContenedores[[#This Row],[Toneladas en contenedores desembarcadas en exterior vacíos]]</f>
        <v>37347</v>
      </c>
      <c r="V28" s="3">
        <f>+dataMercanciaContenedores[[#This Row],[TOTAL toneladas en contenedores en exterior con carga]]+dataMercanciaContenedores[[#This Row],[TOTAL toneladas en contenedores en exterior vacíos]]</f>
        <v>1112400</v>
      </c>
      <c r="W28" s="3">
        <f>+dataMercanciaContenedores[[#This Row],[Toneladas en contenedores embarcadas en cabotaje con carga]]+dataMercanciaContenedores[[#This Row],[Toneladas en contenedores embarcadas en exterior con carga]]</f>
        <v>762943</v>
      </c>
      <c r="X28" s="3">
        <f>+dataMercanciaContenedores[[#This Row],[Toneladas en contenedores embarcadas en cabotaje vacíos]]+dataMercanciaContenedores[[#This Row],[Toneladas en contenedores embarcadas en exterior vacíos]]</f>
        <v>53040</v>
      </c>
      <c r="Y28" s="3">
        <f>+dataMercanciaContenedores[[#This Row],[TOTAL Toneladas en contenedores con carga embarcadas]]+dataMercanciaContenedores[[#This Row],[TOTAL Toneladas en contenedores vacíos embarcadas]]</f>
        <v>815983</v>
      </c>
      <c r="Z28" s="3">
        <f>+dataMercanciaContenedores[[#This Row],[Toneladas en contenedores desembarcadas en cabotaje con carga]]+dataMercanciaContenedores[[#This Row],[Toneladas en contenedores desembarcadas en exterior con carga]]</f>
        <v>797524</v>
      </c>
      <c r="AA28" s="3">
        <f>+dataMercanciaContenedores[[#This Row],[Toneladas en contenedores desembarcadas en cabotaje vacíos]]+dataMercanciaContenedores[[#This Row],[Toneladas en contenedores desembarcadas en exterior vacíos]]</f>
        <v>40497</v>
      </c>
      <c r="AB28" s="3">
        <f>+dataMercanciaContenedores[[#This Row],[TOTAL Toneladas en contenedores con carga desembarcadas]]+dataMercanciaContenedores[[#This Row],[TOTAL Toneladas en contenedores vacíos desembarcadas]]</f>
        <v>838021</v>
      </c>
      <c r="AC28" s="3">
        <f>+dataMercanciaContenedores[[#This Row],[TOTAL toneladas embarcadas en contenedor]]+dataMercanciaContenedores[[#This Row],[TOTAL toneladas desembarcadas en contenedor]]</f>
        <v>1654004</v>
      </c>
    </row>
    <row r="29" spans="1:29" hidden="1" x14ac:dyDescent="0.2">
      <c r="A29" s="1">
        <v>2003</v>
      </c>
      <c r="B29" s="1" t="s">
        <v>37</v>
      </c>
      <c r="C29" s="1" t="s">
        <v>40</v>
      </c>
      <c r="D29" s="1" t="s">
        <v>41</v>
      </c>
      <c r="E29" s="2">
        <v>0</v>
      </c>
      <c r="F29" s="2">
        <v>0</v>
      </c>
      <c r="G29" s="3">
        <f>+dataMercanciaContenedores[[#This Row],[Toneladas en contenedores embarcadas en cabotaje con carga]]+dataMercanciaContenedores[[#This Row],[Toneladas en contenedores embarcadas en cabotaje vacíos]]</f>
        <v>0</v>
      </c>
      <c r="H29" s="2">
        <v>0</v>
      </c>
      <c r="I29" s="2">
        <v>0</v>
      </c>
      <c r="J29" s="3">
        <f>+dataMercanciaContenedores[[#This Row],[Toneladas en contenedores desembarcadas en cabotaje con carga]]+dataMercanciaContenedores[[#This Row],[Toneladas en contenedores desembarcadas en cabotaje vacíos]]</f>
        <v>0</v>
      </c>
      <c r="K29" s="3">
        <f>+dataMercanciaContenedores[[#This Row],[Toneladas en contenedores embarcadas en cabotaje con carga]]+dataMercanciaContenedores[[#This Row],[Toneladas en contenedores desembarcadas en cabotaje con carga]]</f>
        <v>0</v>
      </c>
      <c r="L29" s="3">
        <f>+dataMercanciaContenedores[[#This Row],[Toneladas en contenedores embarcadas en cabotaje vacíos]]+dataMercanciaContenedores[[#This Row],[Toneladas en contenedores desembarcadas en cabotaje vacíos]]</f>
        <v>0</v>
      </c>
      <c r="M29" s="3">
        <f>+dataMercanciaContenedores[[#This Row],[TOTAL toneladas en contenedores en cabotaje con carga]]+dataMercanciaContenedores[[#This Row],[TOTAL toneladas en contenedores en cabotaje vacíos]]</f>
        <v>0</v>
      </c>
      <c r="N29" s="2">
        <v>0</v>
      </c>
      <c r="O29" s="2">
        <v>0</v>
      </c>
      <c r="P29" s="3">
        <f>+dataMercanciaContenedores[[#This Row],[Toneladas en contenedores embarcadas en exterior con carga]]+dataMercanciaContenedores[[#This Row],[Toneladas en contenedores embarcadas en exterior vacíos]]</f>
        <v>0</v>
      </c>
      <c r="Q29" s="2">
        <v>0</v>
      </c>
      <c r="R29" s="2">
        <v>0</v>
      </c>
      <c r="S29" s="3">
        <f>+dataMercanciaContenedores[[#This Row],[Toneladas en contenedores desembarcadas en exterior con carga]]+dataMercanciaContenedores[[#This Row],[Toneladas en contenedores desembarcadas en exterior vacíos]]</f>
        <v>0</v>
      </c>
      <c r="T29" s="3">
        <f>+dataMercanciaContenedores[[#This Row],[Toneladas en contenedores embarcadas en exterior con carga]]+dataMercanciaContenedores[[#This Row],[Toneladas en contenedores desembarcadas en exterior con carga]]</f>
        <v>0</v>
      </c>
      <c r="U29" s="3">
        <f>+dataMercanciaContenedores[[#This Row],[Toneladas en contenedores embarcadas en exterior vacíos]]+dataMercanciaContenedores[[#This Row],[Toneladas en contenedores desembarcadas en exterior vacíos]]</f>
        <v>0</v>
      </c>
      <c r="V29" s="3">
        <f>+dataMercanciaContenedores[[#This Row],[TOTAL toneladas en contenedores en exterior con carga]]+dataMercanciaContenedores[[#This Row],[TOTAL toneladas en contenedores en exterior vacíos]]</f>
        <v>0</v>
      </c>
      <c r="W29" s="3">
        <f>+dataMercanciaContenedores[[#This Row],[Toneladas en contenedores embarcadas en cabotaje con carga]]+dataMercanciaContenedores[[#This Row],[Toneladas en contenedores embarcadas en exterior con carga]]</f>
        <v>0</v>
      </c>
      <c r="X29" s="3">
        <f>+dataMercanciaContenedores[[#This Row],[Toneladas en contenedores embarcadas en cabotaje vacíos]]+dataMercanciaContenedores[[#This Row],[Toneladas en contenedores embarcadas en exterior vacíos]]</f>
        <v>0</v>
      </c>
      <c r="Y29" s="3">
        <f>+dataMercanciaContenedores[[#This Row],[TOTAL Toneladas en contenedores con carga embarcadas]]+dataMercanciaContenedores[[#This Row],[TOTAL Toneladas en contenedores vacíos embarcadas]]</f>
        <v>0</v>
      </c>
      <c r="Z29" s="3">
        <f>+dataMercanciaContenedores[[#This Row],[Toneladas en contenedores desembarcadas en cabotaje con carga]]+dataMercanciaContenedores[[#This Row],[Toneladas en contenedores desembarcadas en exterior con carga]]</f>
        <v>0</v>
      </c>
      <c r="AA29" s="3">
        <f>+dataMercanciaContenedores[[#This Row],[Toneladas en contenedores desembarcadas en cabotaje vacíos]]+dataMercanciaContenedores[[#This Row],[Toneladas en contenedores desembarcadas en exterior vacíos]]</f>
        <v>0</v>
      </c>
      <c r="AB29" s="3">
        <f>+dataMercanciaContenedores[[#This Row],[TOTAL Toneladas en contenedores con carga desembarcadas]]+dataMercanciaContenedores[[#This Row],[TOTAL Toneladas en contenedores vacíos desembarcadas]]</f>
        <v>0</v>
      </c>
      <c r="AC29" s="3">
        <f>+dataMercanciaContenedores[[#This Row],[TOTAL toneladas embarcadas en contenedor]]+dataMercanciaContenedores[[#This Row],[TOTAL toneladas desembarcadas en contenedor]]</f>
        <v>0</v>
      </c>
    </row>
    <row r="30" spans="1:29" hidden="1" x14ac:dyDescent="0.2">
      <c r="A30" s="1">
        <v>2004</v>
      </c>
      <c r="B30" s="1" t="s">
        <v>10</v>
      </c>
      <c r="C30" s="1" t="s">
        <v>40</v>
      </c>
      <c r="D30" s="1" t="s">
        <v>41</v>
      </c>
      <c r="E30" s="2">
        <v>0</v>
      </c>
      <c r="F30" s="2">
        <v>0</v>
      </c>
      <c r="G30" s="3">
        <f>+dataMercanciaContenedores[[#This Row],[Toneladas en contenedores embarcadas en cabotaje con carga]]+dataMercanciaContenedores[[#This Row],[Toneladas en contenedores embarcadas en cabotaje vacíos]]</f>
        <v>0</v>
      </c>
      <c r="H30" s="2">
        <v>0</v>
      </c>
      <c r="I30" s="2">
        <v>0</v>
      </c>
      <c r="J30" s="3">
        <f>+dataMercanciaContenedores[[#This Row],[Toneladas en contenedores desembarcadas en cabotaje con carga]]+dataMercanciaContenedores[[#This Row],[Toneladas en contenedores desembarcadas en cabotaje vacíos]]</f>
        <v>0</v>
      </c>
      <c r="K30" s="3">
        <f>+dataMercanciaContenedores[[#This Row],[Toneladas en contenedores embarcadas en cabotaje con carga]]+dataMercanciaContenedores[[#This Row],[Toneladas en contenedores desembarcadas en cabotaje con carga]]</f>
        <v>0</v>
      </c>
      <c r="L30" s="3">
        <f>+dataMercanciaContenedores[[#This Row],[Toneladas en contenedores embarcadas en cabotaje vacíos]]+dataMercanciaContenedores[[#This Row],[Toneladas en contenedores desembarcadas en cabotaje vacíos]]</f>
        <v>0</v>
      </c>
      <c r="M30" s="3">
        <f>+dataMercanciaContenedores[[#This Row],[TOTAL toneladas en contenedores en cabotaje con carga]]+dataMercanciaContenedores[[#This Row],[TOTAL toneladas en contenedores en cabotaje vacíos]]</f>
        <v>0</v>
      </c>
      <c r="N30" s="2">
        <v>0</v>
      </c>
      <c r="O30" s="2">
        <v>0</v>
      </c>
      <c r="P30" s="3">
        <f>+dataMercanciaContenedores[[#This Row],[Toneladas en contenedores embarcadas en exterior con carga]]+dataMercanciaContenedores[[#This Row],[Toneladas en contenedores embarcadas en exterior vacíos]]</f>
        <v>0</v>
      </c>
      <c r="Q30" s="2">
        <v>0</v>
      </c>
      <c r="R30" s="2">
        <v>0</v>
      </c>
      <c r="S30" s="3">
        <f>+dataMercanciaContenedores[[#This Row],[Toneladas en contenedores desembarcadas en exterior con carga]]+dataMercanciaContenedores[[#This Row],[Toneladas en contenedores desembarcadas en exterior vacíos]]</f>
        <v>0</v>
      </c>
      <c r="T30" s="3">
        <f>+dataMercanciaContenedores[[#This Row],[Toneladas en contenedores embarcadas en exterior con carga]]+dataMercanciaContenedores[[#This Row],[Toneladas en contenedores desembarcadas en exterior con carga]]</f>
        <v>0</v>
      </c>
      <c r="U30" s="3">
        <f>+dataMercanciaContenedores[[#This Row],[Toneladas en contenedores embarcadas en exterior vacíos]]+dataMercanciaContenedores[[#This Row],[Toneladas en contenedores desembarcadas en exterior vacíos]]</f>
        <v>0</v>
      </c>
      <c r="V30" s="3">
        <f>+dataMercanciaContenedores[[#This Row],[TOTAL toneladas en contenedores en exterior con carga]]+dataMercanciaContenedores[[#This Row],[TOTAL toneladas en contenedores en exterior vacíos]]</f>
        <v>0</v>
      </c>
      <c r="W30" s="3">
        <f>+dataMercanciaContenedores[[#This Row],[Toneladas en contenedores embarcadas en cabotaje con carga]]+dataMercanciaContenedores[[#This Row],[Toneladas en contenedores embarcadas en exterior con carga]]</f>
        <v>0</v>
      </c>
      <c r="X30" s="3">
        <f>+dataMercanciaContenedores[[#This Row],[Toneladas en contenedores embarcadas en cabotaje vacíos]]+dataMercanciaContenedores[[#This Row],[Toneladas en contenedores embarcadas en exterior vacíos]]</f>
        <v>0</v>
      </c>
      <c r="Y30" s="3">
        <f>+dataMercanciaContenedores[[#This Row],[TOTAL Toneladas en contenedores con carga embarcadas]]+dataMercanciaContenedores[[#This Row],[TOTAL Toneladas en contenedores vacíos embarcadas]]</f>
        <v>0</v>
      </c>
      <c r="Z30" s="3">
        <f>+dataMercanciaContenedores[[#This Row],[Toneladas en contenedores desembarcadas en cabotaje con carga]]+dataMercanciaContenedores[[#This Row],[Toneladas en contenedores desembarcadas en exterior con carga]]</f>
        <v>0</v>
      </c>
      <c r="AA30" s="3">
        <f>+dataMercanciaContenedores[[#This Row],[Toneladas en contenedores desembarcadas en cabotaje vacíos]]+dataMercanciaContenedores[[#This Row],[Toneladas en contenedores desembarcadas en exterior vacíos]]</f>
        <v>0</v>
      </c>
      <c r="AB30" s="3">
        <f>+dataMercanciaContenedores[[#This Row],[TOTAL Toneladas en contenedores con carga desembarcadas]]+dataMercanciaContenedores[[#This Row],[TOTAL Toneladas en contenedores vacíos desembarcadas]]</f>
        <v>0</v>
      </c>
      <c r="AC30" s="3">
        <f>+dataMercanciaContenedores[[#This Row],[TOTAL toneladas embarcadas en contenedor]]+dataMercanciaContenedores[[#This Row],[TOTAL toneladas desembarcadas en contenedor]]</f>
        <v>0</v>
      </c>
    </row>
    <row r="31" spans="1:29" hidden="1" x14ac:dyDescent="0.2">
      <c r="A31" s="1">
        <v>2004</v>
      </c>
      <c r="B31" s="1" t="s">
        <v>11</v>
      </c>
      <c r="C31" s="1" t="s">
        <v>40</v>
      </c>
      <c r="D31" s="1" t="s">
        <v>41</v>
      </c>
      <c r="E31" s="2">
        <v>677309</v>
      </c>
      <c r="F31" s="2">
        <v>6576</v>
      </c>
      <c r="G31" s="3">
        <f>+dataMercanciaContenedores[[#This Row],[Toneladas en contenedores embarcadas en cabotaje con carga]]+dataMercanciaContenedores[[#This Row],[Toneladas en contenedores embarcadas en cabotaje vacíos]]</f>
        <v>683885</v>
      </c>
      <c r="H31" s="2">
        <v>158905</v>
      </c>
      <c r="I31" s="2">
        <v>114341</v>
      </c>
      <c r="J31" s="3">
        <f>+dataMercanciaContenedores[[#This Row],[Toneladas en contenedores desembarcadas en cabotaje con carga]]+dataMercanciaContenedores[[#This Row],[Toneladas en contenedores desembarcadas en cabotaje vacíos]]</f>
        <v>273246</v>
      </c>
      <c r="K31" s="3">
        <f>+dataMercanciaContenedores[[#This Row],[Toneladas en contenedores embarcadas en cabotaje con carga]]+dataMercanciaContenedores[[#This Row],[Toneladas en contenedores desembarcadas en cabotaje con carga]]</f>
        <v>836214</v>
      </c>
      <c r="L31" s="3">
        <f>+dataMercanciaContenedores[[#This Row],[Toneladas en contenedores embarcadas en cabotaje vacíos]]+dataMercanciaContenedores[[#This Row],[Toneladas en contenedores desembarcadas en cabotaje vacíos]]</f>
        <v>120917</v>
      </c>
      <c r="M31" s="3">
        <f>+dataMercanciaContenedores[[#This Row],[TOTAL toneladas en contenedores en cabotaje con carga]]+dataMercanciaContenedores[[#This Row],[TOTAL toneladas en contenedores en cabotaje vacíos]]</f>
        <v>957131</v>
      </c>
      <c r="N31" s="2">
        <v>114279</v>
      </c>
      <c r="O31" s="2">
        <v>6289</v>
      </c>
      <c r="P31" s="3">
        <f>+dataMercanciaContenedores[[#This Row],[Toneladas en contenedores embarcadas en exterior con carga]]+dataMercanciaContenedores[[#This Row],[Toneladas en contenedores embarcadas en exterior vacíos]]</f>
        <v>120568</v>
      </c>
      <c r="Q31" s="2">
        <v>11324</v>
      </c>
      <c r="R31" s="2">
        <v>6041</v>
      </c>
      <c r="S31" s="3">
        <f>+dataMercanciaContenedores[[#This Row],[Toneladas en contenedores desembarcadas en exterior con carga]]+dataMercanciaContenedores[[#This Row],[Toneladas en contenedores desembarcadas en exterior vacíos]]</f>
        <v>17365</v>
      </c>
      <c r="T31" s="3">
        <f>+dataMercanciaContenedores[[#This Row],[Toneladas en contenedores embarcadas en exterior con carga]]+dataMercanciaContenedores[[#This Row],[Toneladas en contenedores desembarcadas en exterior con carga]]</f>
        <v>125603</v>
      </c>
      <c r="U31" s="3">
        <f>+dataMercanciaContenedores[[#This Row],[Toneladas en contenedores embarcadas en exterior vacíos]]+dataMercanciaContenedores[[#This Row],[Toneladas en contenedores desembarcadas en exterior vacíos]]</f>
        <v>12330</v>
      </c>
      <c r="V31" s="3">
        <f>+dataMercanciaContenedores[[#This Row],[TOTAL toneladas en contenedores en exterior con carga]]+dataMercanciaContenedores[[#This Row],[TOTAL toneladas en contenedores en exterior vacíos]]</f>
        <v>137933</v>
      </c>
      <c r="W31" s="3">
        <f>+dataMercanciaContenedores[[#This Row],[Toneladas en contenedores embarcadas en cabotaje con carga]]+dataMercanciaContenedores[[#This Row],[Toneladas en contenedores embarcadas en exterior con carga]]</f>
        <v>791588</v>
      </c>
      <c r="X31" s="3">
        <f>+dataMercanciaContenedores[[#This Row],[Toneladas en contenedores embarcadas en cabotaje vacíos]]+dataMercanciaContenedores[[#This Row],[Toneladas en contenedores embarcadas en exterior vacíos]]</f>
        <v>12865</v>
      </c>
      <c r="Y31" s="3">
        <f>+dataMercanciaContenedores[[#This Row],[TOTAL Toneladas en contenedores con carga embarcadas]]+dataMercanciaContenedores[[#This Row],[TOTAL Toneladas en contenedores vacíos embarcadas]]</f>
        <v>804453</v>
      </c>
      <c r="Z31" s="3">
        <f>+dataMercanciaContenedores[[#This Row],[Toneladas en contenedores desembarcadas en cabotaje con carga]]+dataMercanciaContenedores[[#This Row],[Toneladas en contenedores desembarcadas en exterior con carga]]</f>
        <v>170229</v>
      </c>
      <c r="AA31" s="3">
        <f>+dataMercanciaContenedores[[#This Row],[Toneladas en contenedores desembarcadas en cabotaje vacíos]]+dataMercanciaContenedores[[#This Row],[Toneladas en contenedores desembarcadas en exterior vacíos]]</f>
        <v>120382</v>
      </c>
      <c r="AB31" s="3">
        <f>+dataMercanciaContenedores[[#This Row],[TOTAL Toneladas en contenedores con carga desembarcadas]]+dataMercanciaContenedores[[#This Row],[TOTAL Toneladas en contenedores vacíos desembarcadas]]</f>
        <v>290611</v>
      </c>
      <c r="AC31" s="3">
        <f>+dataMercanciaContenedores[[#This Row],[TOTAL toneladas embarcadas en contenedor]]+dataMercanciaContenedores[[#This Row],[TOTAL toneladas desembarcadas en contenedor]]</f>
        <v>1095064</v>
      </c>
    </row>
    <row r="32" spans="1:29" hidden="1" x14ac:dyDescent="0.2">
      <c r="A32" s="1">
        <v>2004</v>
      </c>
      <c r="B32" s="1" t="s">
        <v>12</v>
      </c>
      <c r="C32" s="1" t="s">
        <v>40</v>
      </c>
      <c r="D32" s="1" t="s">
        <v>41</v>
      </c>
      <c r="E32" s="2">
        <v>0</v>
      </c>
      <c r="F32" s="2">
        <v>0</v>
      </c>
      <c r="G32" s="3">
        <f>+dataMercanciaContenedores[[#This Row],[Toneladas en contenedores embarcadas en cabotaje con carga]]+dataMercanciaContenedores[[#This Row],[Toneladas en contenedores embarcadas en cabotaje vacíos]]</f>
        <v>0</v>
      </c>
      <c r="H32" s="2">
        <v>87</v>
      </c>
      <c r="I32" s="2">
        <v>150</v>
      </c>
      <c r="J32" s="3">
        <f>+dataMercanciaContenedores[[#This Row],[Toneladas en contenedores desembarcadas en cabotaje con carga]]+dataMercanciaContenedores[[#This Row],[Toneladas en contenedores desembarcadas en cabotaje vacíos]]</f>
        <v>237</v>
      </c>
      <c r="K32" s="3">
        <f>+dataMercanciaContenedores[[#This Row],[Toneladas en contenedores embarcadas en cabotaje con carga]]+dataMercanciaContenedores[[#This Row],[Toneladas en contenedores desembarcadas en cabotaje con carga]]</f>
        <v>87</v>
      </c>
      <c r="L32" s="3">
        <f>+dataMercanciaContenedores[[#This Row],[Toneladas en contenedores embarcadas en cabotaje vacíos]]+dataMercanciaContenedores[[#This Row],[Toneladas en contenedores desembarcadas en cabotaje vacíos]]</f>
        <v>150</v>
      </c>
      <c r="M32" s="3">
        <f>+dataMercanciaContenedores[[#This Row],[TOTAL toneladas en contenedores en cabotaje con carga]]+dataMercanciaContenedores[[#This Row],[TOTAL toneladas en contenedores en cabotaje vacíos]]</f>
        <v>237</v>
      </c>
      <c r="N32" s="2">
        <v>0</v>
      </c>
      <c r="O32" s="2">
        <v>0</v>
      </c>
      <c r="P32" s="3">
        <f>+dataMercanciaContenedores[[#This Row],[Toneladas en contenedores embarcadas en exterior con carga]]+dataMercanciaContenedores[[#This Row],[Toneladas en contenedores embarcadas en exterior vacíos]]</f>
        <v>0</v>
      </c>
      <c r="Q32" s="2">
        <v>0</v>
      </c>
      <c r="R32" s="2">
        <v>90</v>
      </c>
      <c r="S32" s="3">
        <f>+dataMercanciaContenedores[[#This Row],[Toneladas en contenedores desembarcadas en exterior con carga]]+dataMercanciaContenedores[[#This Row],[Toneladas en contenedores desembarcadas en exterior vacíos]]</f>
        <v>90</v>
      </c>
      <c r="T32" s="3">
        <f>+dataMercanciaContenedores[[#This Row],[Toneladas en contenedores embarcadas en exterior con carga]]+dataMercanciaContenedores[[#This Row],[Toneladas en contenedores desembarcadas en exterior con carga]]</f>
        <v>0</v>
      </c>
      <c r="U32" s="3">
        <f>+dataMercanciaContenedores[[#This Row],[Toneladas en contenedores embarcadas en exterior vacíos]]+dataMercanciaContenedores[[#This Row],[Toneladas en contenedores desembarcadas en exterior vacíos]]</f>
        <v>90</v>
      </c>
      <c r="V32" s="3">
        <f>+dataMercanciaContenedores[[#This Row],[TOTAL toneladas en contenedores en exterior con carga]]+dataMercanciaContenedores[[#This Row],[TOTAL toneladas en contenedores en exterior vacíos]]</f>
        <v>90</v>
      </c>
      <c r="W32" s="3">
        <f>+dataMercanciaContenedores[[#This Row],[Toneladas en contenedores embarcadas en cabotaje con carga]]+dataMercanciaContenedores[[#This Row],[Toneladas en contenedores embarcadas en exterior con carga]]</f>
        <v>0</v>
      </c>
      <c r="X32" s="3">
        <f>+dataMercanciaContenedores[[#This Row],[Toneladas en contenedores embarcadas en cabotaje vacíos]]+dataMercanciaContenedores[[#This Row],[Toneladas en contenedores embarcadas en exterior vacíos]]</f>
        <v>0</v>
      </c>
      <c r="Y32" s="3">
        <f>+dataMercanciaContenedores[[#This Row],[TOTAL Toneladas en contenedores con carga embarcadas]]+dataMercanciaContenedores[[#This Row],[TOTAL Toneladas en contenedores vacíos embarcadas]]</f>
        <v>0</v>
      </c>
      <c r="Z32" s="3">
        <f>+dataMercanciaContenedores[[#This Row],[Toneladas en contenedores desembarcadas en cabotaje con carga]]+dataMercanciaContenedores[[#This Row],[Toneladas en contenedores desembarcadas en exterior con carga]]</f>
        <v>87</v>
      </c>
      <c r="AA32" s="3">
        <f>+dataMercanciaContenedores[[#This Row],[Toneladas en contenedores desembarcadas en cabotaje vacíos]]+dataMercanciaContenedores[[#This Row],[Toneladas en contenedores desembarcadas en exterior vacíos]]</f>
        <v>240</v>
      </c>
      <c r="AB32" s="3">
        <f>+dataMercanciaContenedores[[#This Row],[TOTAL Toneladas en contenedores con carga desembarcadas]]+dataMercanciaContenedores[[#This Row],[TOTAL Toneladas en contenedores vacíos desembarcadas]]</f>
        <v>327</v>
      </c>
      <c r="AC32" s="3">
        <f>+dataMercanciaContenedores[[#This Row],[TOTAL toneladas embarcadas en contenedor]]+dataMercanciaContenedores[[#This Row],[TOTAL toneladas desembarcadas en contenedor]]</f>
        <v>327</v>
      </c>
    </row>
    <row r="33" spans="1:29" hidden="1" x14ac:dyDescent="0.2">
      <c r="A33" s="1">
        <v>2004</v>
      </c>
      <c r="B33" s="1" t="s">
        <v>13</v>
      </c>
      <c r="C33" s="1" t="s">
        <v>40</v>
      </c>
      <c r="D33" s="1" t="s">
        <v>41</v>
      </c>
      <c r="E33" s="2">
        <v>58490</v>
      </c>
      <c r="F33" s="2">
        <v>134</v>
      </c>
      <c r="G33" s="3">
        <f>+dataMercanciaContenedores[[#This Row],[Toneladas en contenedores embarcadas en cabotaje con carga]]+dataMercanciaContenedores[[#This Row],[Toneladas en contenedores embarcadas en cabotaje vacíos]]</f>
        <v>58624</v>
      </c>
      <c r="H33" s="2">
        <v>9844</v>
      </c>
      <c r="I33" s="2">
        <v>7636</v>
      </c>
      <c r="J33" s="3">
        <f>+dataMercanciaContenedores[[#This Row],[Toneladas en contenedores desembarcadas en cabotaje con carga]]+dataMercanciaContenedores[[#This Row],[Toneladas en contenedores desembarcadas en cabotaje vacíos]]</f>
        <v>17480</v>
      </c>
      <c r="K33" s="3">
        <f>+dataMercanciaContenedores[[#This Row],[Toneladas en contenedores embarcadas en cabotaje con carga]]+dataMercanciaContenedores[[#This Row],[Toneladas en contenedores desembarcadas en cabotaje con carga]]</f>
        <v>68334</v>
      </c>
      <c r="L33" s="3">
        <f>+dataMercanciaContenedores[[#This Row],[Toneladas en contenedores embarcadas en cabotaje vacíos]]+dataMercanciaContenedores[[#This Row],[Toneladas en contenedores desembarcadas en cabotaje vacíos]]</f>
        <v>7770</v>
      </c>
      <c r="M33" s="3">
        <f>+dataMercanciaContenedores[[#This Row],[TOTAL toneladas en contenedores en cabotaje con carga]]+dataMercanciaContenedores[[#This Row],[TOTAL toneladas en contenedores en cabotaje vacíos]]</f>
        <v>76104</v>
      </c>
      <c r="N33" s="2">
        <v>7626</v>
      </c>
      <c r="O33" s="2">
        <v>0</v>
      </c>
      <c r="P33" s="3">
        <f>+dataMercanciaContenedores[[#This Row],[Toneladas en contenedores embarcadas en exterior con carga]]+dataMercanciaContenedores[[#This Row],[Toneladas en contenedores embarcadas en exterior vacíos]]</f>
        <v>7626</v>
      </c>
      <c r="Q33" s="2">
        <v>1106</v>
      </c>
      <c r="R33" s="2">
        <v>738</v>
      </c>
      <c r="S33" s="3">
        <f>+dataMercanciaContenedores[[#This Row],[Toneladas en contenedores desembarcadas en exterior con carga]]+dataMercanciaContenedores[[#This Row],[Toneladas en contenedores desembarcadas en exterior vacíos]]</f>
        <v>1844</v>
      </c>
      <c r="T33" s="3">
        <f>+dataMercanciaContenedores[[#This Row],[Toneladas en contenedores embarcadas en exterior con carga]]+dataMercanciaContenedores[[#This Row],[Toneladas en contenedores desembarcadas en exterior con carga]]</f>
        <v>8732</v>
      </c>
      <c r="U33" s="3">
        <f>+dataMercanciaContenedores[[#This Row],[Toneladas en contenedores embarcadas en exterior vacíos]]+dataMercanciaContenedores[[#This Row],[Toneladas en contenedores desembarcadas en exterior vacíos]]</f>
        <v>738</v>
      </c>
      <c r="V33" s="3">
        <f>+dataMercanciaContenedores[[#This Row],[TOTAL toneladas en contenedores en exterior con carga]]+dataMercanciaContenedores[[#This Row],[TOTAL toneladas en contenedores en exterior vacíos]]</f>
        <v>9470</v>
      </c>
      <c r="W33" s="3">
        <f>+dataMercanciaContenedores[[#This Row],[Toneladas en contenedores embarcadas en cabotaje con carga]]+dataMercanciaContenedores[[#This Row],[Toneladas en contenedores embarcadas en exterior con carga]]</f>
        <v>66116</v>
      </c>
      <c r="X33" s="3">
        <f>+dataMercanciaContenedores[[#This Row],[Toneladas en contenedores embarcadas en cabotaje vacíos]]+dataMercanciaContenedores[[#This Row],[Toneladas en contenedores embarcadas en exterior vacíos]]</f>
        <v>134</v>
      </c>
      <c r="Y33" s="3">
        <f>+dataMercanciaContenedores[[#This Row],[TOTAL Toneladas en contenedores con carga embarcadas]]+dataMercanciaContenedores[[#This Row],[TOTAL Toneladas en contenedores vacíos embarcadas]]</f>
        <v>66250</v>
      </c>
      <c r="Z33" s="3">
        <f>+dataMercanciaContenedores[[#This Row],[Toneladas en contenedores desembarcadas en cabotaje con carga]]+dataMercanciaContenedores[[#This Row],[Toneladas en contenedores desembarcadas en exterior con carga]]</f>
        <v>10950</v>
      </c>
      <c r="AA33" s="3">
        <f>+dataMercanciaContenedores[[#This Row],[Toneladas en contenedores desembarcadas en cabotaje vacíos]]+dataMercanciaContenedores[[#This Row],[Toneladas en contenedores desembarcadas en exterior vacíos]]</f>
        <v>8374</v>
      </c>
      <c r="AB33" s="3">
        <f>+dataMercanciaContenedores[[#This Row],[TOTAL Toneladas en contenedores con carga desembarcadas]]+dataMercanciaContenedores[[#This Row],[TOTAL Toneladas en contenedores vacíos desembarcadas]]</f>
        <v>19324</v>
      </c>
      <c r="AC33" s="3">
        <f>+dataMercanciaContenedores[[#This Row],[TOTAL toneladas embarcadas en contenedor]]+dataMercanciaContenedores[[#This Row],[TOTAL toneladas desembarcadas en contenedor]]</f>
        <v>85574</v>
      </c>
    </row>
    <row r="34" spans="1:29" hidden="1" x14ac:dyDescent="0.2">
      <c r="A34" s="1">
        <v>2004</v>
      </c>
      <c r="B34" s="1" t="s">
        <v>14</v>
      </c>
      <c r="C34" s="1" t="s">
        <v>40</v>
      </c>
      <c r="D34" s="1" t="s">
        <v>41</v>
      </c>
      <c r="E34" s="2">
        <v>958022</v>
      </c>
      <c r="F34" s="2">
        <v>4462</v>
      </c>
      <c r="G34" s="3">
        <f>+dataMercanciaContenedores[[#This Row],[Toneladas en contenedores embarcadas en cabotaje con carga]]+dataMercanciaContenedores[[#This Row],[Toneladas en contenedores embarcadas en cabotaje vacíos]]</f>
        <v>962484</v>
      </c>
      <c r="H34" s="2">
        <v>1158871</v>
      </c>
      <c r="I34" s="2">
        <v>11604</v>
      </c>
      <c r="J34" s="3">
        <f>+dataMercanciaContenedores[[#This Row],[Toneladas en contenedores desembarcadas en cabotaje con carga]]+dataMercanciaContenedores[[#This Row],[Toneladas en contenedores desembarcadas en cabotaje vacíos]]</f>
        <v>1170475</v>
      </c>
      <c r="K34" s="3">
        <f>+dataMercanciaContenedores[[#This Row],[Toneladas en contenedores embarcadas en cabotaje con carga]]+dataMercanciaContenedores[[#This Row],[Toneladas en contenedores desembarcadas en cabotaje con carga]]</f>
        <v>2116893</v>
      </c>
      <c r="L34" s="3">
        <f>+dataMercanciaContenedores[[#This Row],[Toneladas en contenedores embarcadas en cabotaje vacíos]]+dataMercanciaContenedores[[#This Row],[Toneladas en contenedores desembarcadas en cabotaje vacíos]]</f>
        <v>16066</v>
      </c>
      <c r="M34" s="3">
        <f>+dataMercanciaContenedores[[#This Row],[TOTAL toneladas en contenedores en cabotaje con carga]]+dataMercanciaContenedores[[#This Row],[TOTAL toneladas en contenedores en cabotaje vacíos]]</f>
        <v>2132959</v>
      </c>
      <c r="N34" s="2">
        <v>14794476</v>
      </c>
      <c r="O34" s="2">
        <v>692494</v>
      </c>
      <c r="P34" s="3">
        <f>+dataMercanciaContenedores[[#This Row],[Toneladas en contenedores embarcadas en exterior con carga]]+dataMercanciaContenedores[[#This Row],[Toneladas en contenedores embarcadas en exterior vacíos]]</f>
        <v>15486970</v>
      </c>
      <c r="Q34" s="2">
        <v>14372998</v>
      </c>
      <c r="R34" s="2">
        <v>673266</v>
      </c>
      <c r="S34" s="3">
        <f>+dataMercanciaContenedores[[#This Row],[Toneladas en contenedores desembarcadas en exterior con carga]]+dataMercanciaContenedores[[#This Row],[Toneladas en contenedores desembarcadas en exterior vacíos]]</f>
        <v>15046264</v>
      </c>
      <c r="T34" s="3">
        <f>+dataMercanciaContenedores[[#This Row],[Toneladas en contenedores embarcadas en exterior con carga]]+dataMercanciaContenedores[[#This Row],[Toneladas en contenedores desembarcadas en exterior con carga]]</f>
        <v>29167474</v>
      </c>
      <c r="U34" s="3">
        <f>+dataMercanciaContenedores[[#This Row],[Toneladas en contenedores embarcadas en exterior vacíos]]+dataMercanciaContenedores[[#This Row],[Toneladas en contenedores desembarcadas en exterior vacíos]]</f>
        <v>1365760</v>
      </c>
      <c r="V34" s="3">
        <f>+dataMercanciaContenedores[[#This Row],[TOTAL toneladas en contenedores en exterior con carga]]+dataMercanciaContenedores[[#This Row],[TOTAL toneladas en contenedores en exterior vacíos]]</f>
        <v>30533234</v>
      </c>
      <c r="W34" s="3">
        <f>+dataMercanciaContenedores[[#This Row],[Toneladas en contenedores embarcadas en cabotaje con carga]]+dataMercanciaContenedores[[#This Row],[Toneladas en contenedores embarcadas en exterior con carga]]</f>
        <v>15752498</v>
      </c>
      <c r="X34" s="3">
        <f>+dataMercanciaContenedores[[#This Row],[Toneladas en contenedores embarcadas en cabotaje vacíos]]+dataMercanciaContenedores[[#This Row],[Toneladas en contenedores embarcadas en exterior vacíos]]</f>
        <v>696956</v>
      </c>
      <c r="Y34" s="3">
        <f>+dataMercanciaContenedores[[#This Row],[TOTAL Toneladas en contenedores con carga embarcadas]]+dataMercanciaContenedores[[#This Row],[TOTAL Toneladas en contenedores vacíos embarcadas]]</f>
        <v>16449454</v>
      </c>
      <c r="Z34" s="3">
        <f>+dataMercanciaContenedores[[#This Row],[Toneladas en contenedores desembarcadas en cabotaje con carga]]+dataMercanciaContenedores[[#This Row],[Toneladas en contenedores desembarcadas en exterior con carga]]</f>
        <v>15531869</v>
      </c>
      <c r="AA34" s="3">
        <f>+dataMercanciaContenedores[[#This Row],[Toneladas en contenedores desembarcadas en cabotaje vacíos]]+dataMercanciaContenedores[[#This Row],[Toneladas en contenedores desembarcadas en exterior vacíos]]</f>
        <v>684870</v>
      </c>
      <c r="AB34" s="3">
        <f>+dataMercanciaContenedores[[#This Row],[TOTAL Toneladas en contenedores con carga desembarcadas]]+dataMercanciaContenedores[[#This Row],[TOTAL Toneladas en contenedores vacíos desembarcadas]]</f>
        <v>16216739</v>
      </c>
      <c r="AC34" s="3">
        <f>+dataMercanciaContenedores[[#This Row],[TOTAL toneladas embarcadas en contenedor]]+dataMercanciaContenedores[[#This Row],[TOTAL toneladas desembarcadas en contenedor]]</f>
        <v>32666193</v>
      </c>
    </row>
    <row r="35" spans="1:29" hidden="1" x14ac:dyDescent="0.2">
      <c r="A35" s="1">
        <v>2004</v>
      </c>
      <c r="B35" s="1" t="s">
        <v>15</v>
      </c>
      <c r="C35" s="1" t="s">
        <v>40</v>
      </c>
      <c r="D35" s="1" t="s">
        <v>41</v>
      </c>
      <c r="E35" s="2">
        <v>320028</v>
      </c>
      <c r="F35" s="2">
        <v>2751</v>
      </c>
      <c r="G35" s="3">
        <f>+dataMercanciaContenedores[[#This Row],[Toneladas en contenedores embarcadas en cabotaje con carga]]+dataMercanciaContenedores[[#This Row],[Toneladas en contenedores embarcadas en cabotaje vacíos]]</f>
        <v>322779</v>
      </c>
      <c r="H35" s="2">
        <v>30247</v>
      </c>
      <c r="I35" s="2">
        <v>54722</v>
      </c>
      <c r="J35" s="3">
        <f>+dataMercanciaContenedores[[#This Row],[Toneladas en contenedores desembarcadas en cabotaje con carga]]+dataMercanciaContenedores[[#This Row],[Toneladas en contenedores desembarcadas en cabotaje vacíos]]</f>
        <v>84969</v>
      </c>
      <c r="K35" s="3">
        <f>+dataMercanciaContenedores[[#This Row],[Toneladas en contenedores embarcadas en cabotaje con carga]]+dataMercanciaContenedores[[#This Row],[Toneladas en contenedores desembarcadas en cabotaje con carga]]</f>
        <v>350275</v>
      </c>
      <c r="L35" s="3">
        <f>+dataMercanciaContenedores[[#This Row],[Toneladas en contenedores embarcadas en cabotaje vacíos]]+dataMercanciaContenedores[[#This Row],[Toneladas en contenedores desembarcadas en cabotaje vacíos]]</f>
        <v>57473</v>
      </c>
      <c r="M35" s="3">
        <f>+dataMercanciaContenedores[[#This Row],[TOTAL toneladas en contenedores en cabotaje con carga]]+dataMercanciaContenedores[[#This Row],[TOTAL toneladas en contenedores en cabotaje vacíos]]</f>
        <v>407748</v>
      </c>
      <c r="N35" s="2">
        <v>388993</v>
      </c>
      <c r="O35" s="2">
        <v>8553</v>
      </c>
      <c r="P35" s="3">
        <f>+dataMercanciaContenedores[[#This Row],[Toneladas en contenedores embarcadas en exterior con carga]]+dataMercanciaContenedores[[#This Row],[Toneladas en contenedores embarcadas en exterior vacíos]]</f>
        <v>397546</v>
      </c>
      <c r="Q35" s="2">
        <v>153040</v>
      </c>
      <c r="R35" s="2">
        <v>26655</v>
      </c>
      <c r="S35" s="3">
        <f>+dataMercanciaContenedores[[#This Row],[Toneladas en contenedores desembarcadas en exterior con carga]]+dataMercanciaContenedores[[#This Row],[Toneladas en contenedores desembarcadas en exterior vacíos]]</f>
        <v>179695</v>
      </c>
      <c r="T35" s="3">
        <f>+dataMercanciaContenedores[[#This Row],[Toneladas en contenedores embarcadas en exterior con carga]]+dataMercanciaContenedores[[#This Row],[Toneladas en contenedores desembarcadas en exterior con carga]]</f>
        <v>542033</v>
      </c>
      <c r="U35" s="3">
        <f>+dataMercanciaContenedores[[#This Row],[Toneladas en contenedores embarcadas en exterior vacíos]]+dataMercanciaContenedores[[#This Row],[Toneladas en contenedores desembarcadas en exterior vacíos]]</f>
        <v>35208</v>
      </c>
      <c r="V35" s="3">
        <f>+dataMercanciaContenedores[[#This Row],[TOTAL toneladas en contenedores en exterior con carga]]+dataMercanciaContenedores[[#This Row],[TOTAL toneladas en contenedores en exterior vacíos]]</f>
        <v>577241</v>
      </c>
      <c r="W35" s="3">
        <f>+dataMercanciaContenedores[[#This Row],[Toneladas en contenedores embarcadas en cabotaje con carga]]+dataMercanciaContenedores[[#This Row],[Toneladas en contenedores embarcadas en exterior con carga]]</f>
        <v>709021</v>
      </c>
      <c r="X35" s="3">
        <f>+dataMercanciaContenedores[[#This Row],[Toneladas en contenedores embarcadas en cabotaje vacíos]]+dataMercanciaContenedores[[#This Row],[Toneladas en contenedores embarcadas en exterior vacíos]]</f>
        <v>11304</v>
      </c>
      <c r="Y35" s="3">
        <f>+dataMercanciaContenedores[[#This Row],[TOTAL Toneladas en contenedores con carga embarcadas]]+dataMercanciaContenedores[[#This Row],[TOTAL Toneladas en contenedores vacíos embarcadas]]</f>
        <v>720325</v>
      </c>
      <c r="Z35" s="3">
        <f>+dataMercanciaContenedores[[#This Row],[Toneladas en contenedores desembarcadas en cabotaje con carga]]+dataMercanciaContenedores[[#This Row],[Toneladas en contenedores desembarcadas en exterior con carga]]</f>
        <v>183287</v>
      </c>
      <c r="AA35" s="3">
        <f>+dataMercanciaContenedores[[#This Row],[Toneladas en contenedores desembarcadas en cabotaje vacíos]]+dataMercanciaContenedores[[#This Row],[Toneladas en contenedores desembarcadas en exterior vacíos]]</f>
        <v>81377</v>
      </c>
      <c r="AB35" s="3">
        <f>+dataMercanciaContenedores[[#This Row],[TOTAL Toneladas en contenedores con carga desembarcadas]]+dataMercanciaContenedores[[#This Row],[TOTAL Toneladas en contenedores vacíos desembarcadas]]</f>
        <v>264664</v>
      </c>
      <c r="AC35" s="3">
        <f>+dataMercanciaContenedores[[#This Row],[TOTAL toneladas embarcadas en contenedor]]+dataMercanciaContenedores[[#This Row],[TOTAL toneladas desembarcadas en contenedor]]</f>
        <v>984989</v>
      </c>
    </row>
    <row r="36" spans="1:29" hidden="1" x14ac:dyDescent="0.2">
      <c r="A36" s="1">
        <v>2004</v>
      </c>
      <c r="B36" s="1" t="s">
        <v>16</v>
      </c>
      <c r="C36" s="1" t="s">
        <v>40</v>
      </c>
      <c r="D36" s="1" t="s">
        <v>41</v>
      </c>
      <c r="E36" s="2">
        <v>193234</v>
      </c>
      <c r="F36" s="2">
        <v>222624</v>
      </c>
      <c r="G36" s="3">
        <f>+dataMercanciaContenedores[[#This Row],[Toneladas en contenedores embarcadas en cabotaje con carga]]+dataMercanciaContenedores[[#This Row],[Toneladas en contenedores embarcadas en cabotaje vacíos]]</f>
        <v>415858</v>
      </c>
      <c r="H36" s="2">
        <v>1348922</v>
      </c>
      <c r="I36" s="2">
        <v>1873</v>
      </c>
      <c r="J36" s="3">
        <f>+dataMercanciaContenedores[[#This Row],[Toneladas en contenedores desembarcadas en cabotaje con carga]]+dataMercanciaContenedores[[#This Row],[Toneladas en contenedores desembarcadas en cabotaje vacíos]]</f>
        <v>1350795</v>
      </c>
      <c r="K36" s="3">
        <f>+dataMercanciaContenedores[[#This Row],[Toneladas en contenedores embarcadas en cabotaje con carga]]+dataMercanciaContenedores[[#This Row],[Toneladas en contenedores desembarcadas en cabotaje con carga]]</f>
        <v>1542156</v>
      </c>
      <c r="L36" s="3">
        <f>+dataMercanciaContenedores[[#This Row],[Toneladas en contenedores embarcadas en cabotaje vacíos]]+dataMercanciaContenedores[[#This Row],[Toneladas en contenedores desembarcadas en cabotaje vacíos]]</f>
        <v>224497</v>
      </c>
      <c r="M36" s="3">
        <f>+dataMercanciaContenedores[[#This Row],[TOTAL toneladas en contenedores en cabotaje con carga]]+dataMercanciaContenedores[[#This Row],[TOTAL toneladas en contenedores en cabotaje vacíos]]</f>
        <v>1766653</v>
      </c>
      <c r="N36" s="2">
        <v>0</v>
      </c>
      <c r="O36" s="2">
        <v>0</v>
      </c>
      <c r="P36" s="3">
        <f>+dataMercanciaContenedores[[#This Row],[Toneladas en contenedores embarcadas en exterior con carga]]+dataMercanciaContenedores[[#This Row],[Toneladas en contenedores embarcadas en exterior vacíos]]</f>
        <v>0</v>
      </c>
      <c r="Q36" s="2">
        <v>0</v>
      </c>
      <c r="R36" s="2">
        <v>0</v>
      </c>
      <c r="S36" s="3">
        <f>+dataMercanciaContenedores[[#This Row],[Toneladas en contenedores desembarcadas en exterior con carga]]+dataMercanciaContenedores[[#This Row],[Toneladas en contenedores desembarcadas en exterior vacíos]]</f>
        <v>0</v>
      </c>
      <c r="T36" s="3">
        <f>+dataMercanciaContenedores[[#This Row],[Toneladas en contenedores embarcadas en exterior con carga]]+dataMercanciaContenedores[[#This Row],[Toneladas en contenedores desembarcadas en exterior con carga]]</f>
        <v>0</v>
      </c>
      <c r="U36" s="3">
        <f>+dataMercanciaContenedores[[#This Row],[Toneladas en contenedores embarcadas en exterior vacíos]]+dataMercanciaContenedores[[#This Row],[Toneladas en contenedores desembarcadas en exterior vacíos]]</f>
        <v>0</v>
      </c>
      <c r="V36" s="3">
        <f>+dataMercanciaContenedores[[#This Row],[TOTAL toneladas en contenedores en exterior con carga]]+dataMercanciaContenedores[[#This Row],[TOTAL toneladas en contenedores en exterior vacíos]]</f>
        <v>0</v>
      </c>
      <c r="W36" s="3">
        <f>+dataMercanciaContenedores[[#This Row],[Toneladas en contenedores embarcadas en cabotaje con carga]]+dataMercanciaContenedores[[#This Row],[Toneladas en contenedores embarcadas en exterior con carga]]</f>
        <v>193234</v>
      </c>
      <c r="X36" s="3">
        <f>+dataMercanciaContenedores[[#This Row],[Toneladas en contenedores embarcadas en cabotaje vacíos]]+dataMercanciaContenedores[[#This Row],[Toneladas en contenedores embarcadas en exterior vacíos]]</f>
        <v>222624</v>
      </c>
      <c r="Y36" s="3">
        <f>+dataMercanciaContenedores[[#This Row],[TOTAL Toneladas en contenedores con carga embarcadas]]+dataMercanciaContenedores[[#This Row],[TOTAL Toneladas en contenedores vacíos embarcadas]]</f>
        <v>415858</v>
      </c>
      <c r="Z36" s="3">
        <f>+dataMercanciaContenedores[[#This Row],[Toneladas en contenedores desembarcadas en cabotaje con carga]]+dataMercanciaContenedores[[#This Row],[Toneladas en contenedores desembarcadas en exterior con carga]]</f>
        <v>1348922</v>
      </c>
      <c r="AA36" s="3">
        <f>+dataMercanciaContenedores[[#This Row],[Toneladas en contenedores desembarcadas en cabotaje vacíos]]+dataMercanciaContenedores[[#This Row],[Toneladas en contenedores desembarcadas en exterior vacíos]]</f>
        <v>1873</v>
      </c>
      <c r="AB36" s="3">
        <f>+dataMercanciaContenedores[[#This Row],[TOTAL Toneladas en contenedores con carga desembarcadas]]+dataMercanciaContenedores[[#This Row],[TOTAL Toneladas en contenedores vacíos desembarcadas]]</f>
        <v>1350795</v>
      </c>
      <c r="AC36" s="3">
        <f>+dataMercanciaContenedores[[#This Row],[TOTAL toneladas embarcadas en contenedor]]+dataMercanciaContenedores[[#This Row],[TOTAL toneladas desembarcadas en contenedor]]</f>
        <v>1766653</v>
      </c>
    </row>
    <row r="37" spans="1:29" hidden="1" x14ac:dyDescent="0.2">
      <c r="A37" s="1">
        <v>2004</v>
      </c>
      <c r="B37" s="1" t="s">
        <v>17</v>
      </c>
      <c r="C37" s="1" t="s">
        <v>40</v>
      </c>
      <c r="D37" s="1" t="s">
        <v>41</v>
      </c>
      <c r="E37" s="2">
        <v>1571571</v>
      </c>
      <c r="F37" s="2">
        <v>46355</v>
      </c>
      <c r="G37" s="3">
        <f>+dataMercanciaContenedores[[#This Row],[Toneladas en contenedores embarcadas en cabotaje con carga]]+dataMercanciaContenedores[[#This Row],[Toneladas en contenedores embarcadas en cabotaje vacíos]]</f>
        <v>1617926</v>
      </c>
      <c r="H37" s="2">
        <v>297493</v>
      </c>
      <c r="I37" s="2">
        <v>250036</v>
      </c>
      <c r="J37" s="3">
        <f>+dataMercanciaContenedores[[#This Row],[Toneladas en contenedores desembarcadas en cabotaje con carga]]+dataMercanciaContenedores[[#This Row],[Toneladas en contenedores desembarcadas en cabotaje vacíos]]</f>
        <v>547529</v>
      </c>
      <c r="K37" s="3">
        <f>+dataMercanciaContenedores[[#This Row],[Toneladas en contenedores embarcadas en cabotaje con carga]]+dataMercanciaContenedores[[#This Row],[Toneladas en contenedores desembarcadas en cabotaje con carga]]</f>
        <v>1869064</v>
      </c>
      <c r="L37" s="3">
        <f>+dataMercanciaContenedores[[#This Row],[Toneladas en contenedores embarcadas en cabotaje vacíos]]+dataMercanciaContenedores[[#This Row],[Toneladas en contenedores desembarcadas en cabotaje vacíos]]</f>
        <v>296391</v>
      </c>
      <c r="M37" s="3">
        <f>+dataMercanciaContenedores[[#This Row],[TOTAL toneladas en contenedores en cabotaje con carga]]+dataMercanciaContenedores[[#This Row],[TOTAL toneladas en contenedores en cabotaje vacíos]]</f>
        <v>2165455</v>
      </c>
      <c r="N37" s="2">
        <v>7684500</v>
      </c>
      <c r="O37" s="2">
        <v>379921</v>
      </c>
      <c r="P37" s="3">
        <f>+dataMercanciaContenedores[[#This Row],[Toneladas en contenedores embarcadas en exterior con carga]]+dataMercanciaContenedores[[#This Row],[Toneladas en contenedores embarcadas en exterior vacíos]]</f>
        <v>8064421</v>
      </c>
      <c r="Q37" s="2">
        <v>7806938</v>
      </c>
      <c r="R37" s="2">
        <v>307584</v>
      </c>
      <c r="S37" s="3">
        <f>+dataMercanciaContenedores[[#This Row],[Toneladas en contenedores desembarcadas en exterior con carga]]+dataMercanciaContenedores[[#This Row],[Toneladas en contenedores desembarcadas en exterior vacíos]]</f>
        <v>8114522</v>
      </c>
      <c r="T37" s="3">
        <f>+dataMercanciaContenedores[[#This Row],[Toneladas en contenedores embarcadas en exterior con carga]]+dataMercanciaContenedores[[#This Row],[Toneladas en contenedores desembarcadas en exterior con carga]]</f>
        <v>15491438</v>
      </c>
      <c r="U37" s="3">
        <f>+dataMercanciaContenedores[[#This Row],[Toneladas en contenedores embarcadas en exterior vacíos]]+dataMercanciaContenedores[[#This Row],[Toneladas en contenedores desembarcadas en exterior vacíos]]</f>
        <v>687505</v>
      </c>
      <c r="V37" s="3">
        <f>+dataMercanciaContenedores[[#This Row],[TOTAL toneladas en contenedores en exterior con carga]]+dataMercanciaContenedores[[#This Row],[TOTAL toneladas en contenedores en exterior vacíos]]</f>
        <v>16178943</v>
      </c>
      <c r="W37" s="3">
        <f>+dataMercanciaContenedores[[#This Row],[Toneladas en contenedores embarcadas en cabotaje con carga]]+dataMercanciaContenedores[[#This Row],[Toneladas en contenedores embarcadas en exterior con carga]]</f>
        <v>9256071</v>
      </c>
      <c r="X37" s="3">
        <f>+dataMercanciaContenedores[[#This Row],[Toneladas en contenedores embarcadas en cabotaje vacíos]]+dataMercanciaContenedores[[#This Row],[Toneladas en contenedores embarcadas en exterior vacíos]]</f>
        <v>426276</v>
      </c>
      <c r="Y37" s="3">
        <f>+dataMercanciaContenedores[[#This Row],[TOTAL Toneladas en contenedores con carga embarcadas]]+dataMercanciaContenedores[[#This Row],[TOTAL Toneladas en contenedores vacíos embarcadas]]</f>
        <v>9682347</v>
      </c>
      <c r="Z37" s="3">
        <f>+dataMercanciaContenedores[[#This Row],[Toneladas en contenedores desembarcadas en cabotaje con carga]]+dataMercanciaContenedores[[#This Row],[Toneladas en contenedores desembarcadas en exterior con carga]]</f>
        <v>8104431</v>
      </c>
      <c r="AA37" s="3">
        <f>+dataMercanciaContenedores[[#This Row],[Toneladas en contenedores desembarcadas en cabotaje vacíos]]+dataMercanciaContenedores[[#This Row],[Toneladas en contenedores desembarcadas en exterior vacíos]]</f>
        <v>557620</v>
      </c>
      <c r="AB37" s="3">
        <f>+dataMercanciaContenedores[[#This Row],[TOTAL Toneladas en contenedores con carga desembarcadas]]+dataMercanciaContenedores[[#This Row],[TOTAL Toneladas en contenedores vacíos desembarcadas]]</f>
        <v>8662051</v>
      </c>
      <c r="AC37" s="3">
        <f>+dataMercanciaContenedores[[#This Row],[TOTAL toneladas embarcadas en contenedor]]+dataMercanciaContenedores[[#This Row],[TOTAL toneladas desembarcadas en contenedor]]</f>
        <v>18344398</v>
      </c>
    </row>
    <row r="38" spans="1:29" hidden="1" x14ac:dyDescent="0.2">
      <c r="A38" s="1">
        <v>2004</v>
      </c>
      <c r="B38" s="1" t="s">
        <v>18</v>
      </c>
      <c r="C38" s="1" t="s">
        <v>40</v>
      </c>
      <c r="D38" s="1" t="s">
        <v>41</v>
      </c>
      <c r="E38" s="2">
        <v>370935</v>
      </c>
      <c r="F38" s="2">
        <v>9860</v>
      </c>
      <c r="G38" s="3">
        <f>+dataMercanciaContenedores[[#This Row],[Toneladas en contenedores embarcadas en cabotaje con carga]]+dataMercanciaContenedores[[#This Row],[Toneladas en contenedores embarcadas en cabotaje vacíos]]</f>
        <v>380795</v>
      </c>
      <c r="H38" s="2">
        <v>85902</v>
      </c>
      <c r="I38" s="2">
        <v>64123</v>
      </c>
      <c r="J38" s="3">
        <f>+dataMercanciaContenedores[[#This Row],[Toneladas en contenedores desembarcadas en cabotaje con carga]]+dataMercanciaContenedores[[#This Row],[Toneladas en contenedores desembarcadas en cabotaje vacíos]]</f>
        <v>150025</v>
      </c>
      <c r="K38" s="3">
        <f>+dataMercanciaContenedores[[#This Row],[Toneladas en contenedores embarcadas en cabotaje con carga]]+dataMercanciaContenedores[[#This Row],[Toneladas en contenedores desembarcadas en cabotaje con carga]]</f>
        <v>456837</v>
      </c>
      <c r="L38" s="3">
        <f>+dataMercanciaContenedores[[#This Row],[Toneladas en contenedores embarcadas en cabotaje vacíos]]+dataMercanciaContenedores[[#This Row],[Toneladas en contenedores desembarcadas en cabotaje vacíos]]</f>
        <v>73983</v>
      </c>
      <c r="M38" s="3">
        <f>+dataMercanciaContenedores[[#This Row],[TOTAL toneladas en contenedores en cabotaje con carga]]+dataMercanciaContenedores[[#This Row],[TOTAL toneladas en contenedores en cabotaje vacíos]]</f>
        <v>530820</v>
      </c>
      <c r="N38" s="2">
        <v>2461775</v>
      </c>
      <c r="O38" s="2">
        <v>34539</v>
      </c>
      <c r="P38" s="3">
        <f>+dataMercanciaContenedores[[#This Row],[Toneladas en contenedores embarcadas en exterior con carga]]+dataMercanciaContenedores[[#This Row],[Toneladas en contenedores embarcadas en exterior vacíos]]</f>
        <v>2496314</v>
      </c>
      <c r="Q38" s="2">
        <v>2030077</v>
      </c>
      <c r="R38" s="2">
        <v>94908</v>
      </c>
      <c r="S38" s="3">
        <f>+dataMercanciaContenedores[[#This Row],[Toneladas en contenedores desembarcadas en exterior con carga]]+dataMercanciaContenedores[[#This Row],[Toneladas en contenedores desembarcadas en exterior vacíos]]</f>
        <v>2124985</v>
      </c>
      <c r="T38" s="3">
        <f>+dataMercanciaContenedores[[#This Row],[Toneladas en contenedores embarcadas en exterior con carga]]+dataMercanciaContenedores[[#This Row],[Toneladas en contenedores desembarcadas en exterior con carga]]</f>
        <v>4491852</v>
      </c>
      <c r="U38" s="3">
        <f>+dataMercanciaContenedores[[#This Row],[Toneladas en contenedores embarcadas en exterior vacíos]]+dataMercanciaContenedores[[#This Row],[Toneladas en contenedores desembarcadas en exterior vacíos]]</f>
        <v>129447</v>
      </c>
      <c r="V38" s="3">
        <f>+dataMercanciaContenedores[[#This Row],[TOTAL toneladas en contenedores en exterior con carga]]+dataMercanciaContenedores[[#This Row],[TOTAL toneladas en contenedores en exterior vacíos]]</f>
        <v>4621299</v>
      </c>
      <c r="W38" s="3">
        <f>+dataMercanciaContenedores[[#This Row],[Toneladas en contenedores embarcadas en cabotaje con carga]]+dataMercanciaContenedores[[#This Row],[Toneladas en contenedores embarcadas en exterior con carga]]</f>
        <v>2832710</v>
      </c>
      <c r="X38" s="3">
        <f>+dataMercanciaContenedores[[#This Row],[Toneladas en contenedores embarcadas en cabotaje vacíos]]+dataMercanciaContenedores[[#This Row],[Toneladas en contenedores embarcadas en exterior vacíos]]</f>
        <v>44399</v>
      </c>
      <c r="Y38" s="3">
        <f>+dataMercanciaContenedores[[#This Row],[TOTAL Toneladas en contenedores con carga embarcadas]]+dataMercanciaContenedores[[#This Row],[TOTAL Toneladas en contenedores vacíos embarcadas]]</f>
        <v>2877109</v>
      </c>
      <c r="Z38" s="3">
        <f>+dataMercanciaContenedores[[#This Row],[Toneladas en contenedores desembarcadas en cabotaje con carga]]+dataMercanciaContenedores[[#This Row],[Toneladas en contenedores desembarcadas en exterior con carga]]</f>
        <v>2115979</v>
      </c>
      <c r="AA38" s="3">
        <f>+dataMercanciaContenedores[[#This Row],[Toneladas en contenedores desembarcadas en cabotaje vacíos]]+dataMercanciaContenedores[[#This Row],[Toneladas en contenedores desembarcadas en exterior vacíos]]</f>
        <v>159031</v>
      </c>
      <c r="AB38" s="3">
        <f>+dataMercanciaContenedores[[#This Row],[TOTAL Toneladas en contenedores con carga desembarcadas]]+dataMercanciaContenedores[[#This Row],[TOTAL Toneladas en contenedores vacíos desembarcadas]]</f>
        <v>2275010</v>
      </c>
      <c r="AC38" s="3">
        <f>+dataMercanciaContenedores[[#This Row],[TOTAL toneladas embarcadas en contenedor]]+dataMercanciaContenedores[[#This Row],[TOTAL toneladas desembarcadas en contenedor]]</f>
        <v>5152119</v>
      </c>
    </row>
    <row r="39" spans="1:29" hidden="1" x14ac:dyDescent="0.2">
      <c r="A39" s="1">
        <v>2004</v>
      </c>
      <c r="B39" s="1" t="s">
        <v>19</v>
      </c>
      <c r="C39" s="1" t="s">
        <v>40</v>
      </c>
      <c r="D39" s="1" t="s">
        <v>41</v>
      </c>
      <c r="E39" s="2">
        <v>154</v>
      </c>
      <c r="F39" s="2">
        <v>20</v>
      </c>
      <c r="G39" s="3">
        <f>+dataMercanciaContenedores[[#This Row],[Toneladas en contenedores embarcadas en cabotaje con carga]]+dataMercanciaContenedores[[#This Row],[Toneladas en contenedores embarcadas en cabotaje vacíos]]</f>
        <v>174</v>
      </c>
      <c r="H39" s="2">
        <v>35561</v>
      </c>
      <c r="I39" s="2">
        <v>13324</v>
      </c>
      <c r="J39" s="3">
        <f>+dataMercanciaContenedores[[#This Row],[Toneladas en contenedores desembarcadas en cabotaje con carga]]+dataMercanciaContenedores[[#This Row],[Toneladas en contenedores desembarcadas en cabotaje vacíos]]</f>
        <v>48885</v>
      </c>
      <c r="K39" s="3">
        <f>+dataMercanciaContenedores[[#This Row],[Toneladas en contenedores embarcadas en cabotaje con carga]]+dataMercanciaContenedores[[#This Row],[Toneladas en contenedores desembarcadas en cabotaje con carga]]</f>
        <v>35715</v>
      </c>
      <c r="L39" s="3">
        <f>+dataMercanciaContenedores[[#This Row],[Toneladas en contenedores embarcadas en cabotaje vacíos]]+dataMercanciaContenedores[[#This Row],[Toneladas en contenedores desembarcadas en cabotaje vacíos]]</f>
        <v>13344</v>
      </c>
      <c r="M39" s="3">
        <f>+dataMercanciaContenedores[[#This Row],[TOTAL toneladas en contenedores en cabotaje con carga]]+dataMercanciaContenedores[[#This Row],[TOTAL toneladas en contenedores en cabotaje vacíos]]</f>
        <v>49059</v>
      </c>
      <c r="N39" s="2">
        <v>205510</v>
      </c>
      <c r="O39" s="2">
        <v>4400</v>
      </c>
      <c r="P39" s="3">
        <f>+dataMercanciaContenedores[[#This Row],[Toneladas en contenedores embarcadas en exterior con carga]]+dataMercanciaContenedores[[#This Row],[Toneladas en contenedores embarcadas en exterior vacíos]]</f>
        <v>209910</v>
      </c>
      <c r="Q39" s="2">
        <v>2808</v>
      </c>
      <c r="R39" s="2">
        <v>8153</v>
      </c>
      <c r="S39" s="3">
        <f>+dataMercanciaContenedores[[#This Row],[Toneladas en contenedores desembarcadas en exterior con carga]]+dataMercanciaContenedores[[#This Row],[Toneladas en contenedores desembarcadas en exterior vacíos]]</f>
        <v>10961</v>
      </c>
      <c r="T39" s="3">
        <f>+dataMercanciaContenedores[[#This Row],[Toneladas en contenedores embarcadas en exterior con carga]]+dataMercanciaContenedores[[#This Row],[Toneladas en contenedores desembarcadas en exterior con carga]]</f>
        <v>208318</v>
      </c>
      <c r="U39" s="3">
        <f>+dataMercanciaContenedores[[#This Row],[Toneladas en contenedores embarcadas en exterior vacíos]]+dataMercanciaContenedores[[#This Row],[Toneladas en contenedores desembarcadas en exterior vacíos]]</f>
        <v>12553</v>
      </c>
      <c r="V39" s="3">
        <f>+dataMercanciaContenedores[[#This Row],[TOTAL toneladas en contenedores en exterior con carga]]+dataMercanciaContenedores[[#This Row],[TOTAL toneladas en contenedores en exterior vacíos]]</f>
        <v>220871</v>
      </c>
      <c r="W39" s="3">
        <f>+dataMercanciaContenedores[[#This Row],[Toneladas en contenedores embarcadas en cabotaje con carga]]+dataMercanciaContenedores[[#This Row],[Toneladas en contenedores embarcadas en exterior con carga]]</f>
        <v>205664</v>
      </c>
      <c r="X39" s="3">
        <f>+dataMercanciaContenedores[[#This Row],[Toneladas en contenedores embarcadas en cabotaje vacíos]]+dataMercanciaContenedores[[#This Row],[Toneladas en contenedores embarcadas en exterior vacíos]]</f>
        <v>4420</v>
      </c>
      <c r="Y39" s="3">
        <f>+dataMercanciaContenedores[[#This Row],[TOTAL Toneladas en contenedores con carga embarcadas]]+dataMercanciaContenedores[[#This Row],[TOTAL Toneladas en contenedores vacíos embarcadas]]</f>
        <v>210084</v>
      </c>
      <c r="Z39" s="3">
        <f>+dataMercanciaContenedores[[#This Row],[Toneladas en contenedores desembarcadas en cabotaje con carga]]+dataMercanciaContenedores[[#This Row],[Toneladas en contenedores desembarcadas en exterior con carga]]</f>
        <v>38369</v>
      </c>
      <c r="AA39" s="3">
        <f>+dataMercanciaContenedores[[#This Row],[Toneladas en contenedores desembarcadas en cabotaje vacíos]]+dataMercanciaContenedores[[#This Row],[Toneladas en contenedores desembarcadas en exterior vacíos]]</f>
        <v>21477</v>
      </c>
      <c r="AB39" s="3">
        <f>+dataMercanciaContenedores[[#This Row],[TOTAL Toneladas en contenedores con carga desembarcadas]]+dataMercanciaContenedores[[#This Row],[TOTAL Toneladas en contenedores vacíos desembarcadas]]</f>
        <v>59846</v>
      </c>
      <c r="AC39" s="3">
        <f>+dataMercanciaContenedores[[#This Row],[TOTAL toneladas embarcadas en contenedor]]+dataMercanciaContenedores[[#This Row],[TOTAL toneladas desembarcadas en contenedor]]</f>
        <v>269930</v>
      </c>
    </row>
    <row r="40" spans="1:29" hidden="1" x14ac:dyDescent="0.2">
      <c r="A40" s="1">
        <v>2004</v>
      </c>
      <c r="B40" s="1" t="s">
        <v>20</v>
      </c>
      <c r="C40" s="1" t="s">
        <v>40</v>
      </c>
      <c r="D40" s="1" t="s">
        <v>41</v>
      </c>
      <c r="E40" s="2">
        <v>0</v>
      </c>
      <c r="F40" s="2">
        <v>0</v>
      </c>
      <c r="G40" s="3">
        <f>+dataMercanciaContenedores[[#This Row],[Toneladas en contenedores embarcadas en cabotaje con carga]]+dataMercanciaContenedores[[#This Row],[Toneladas en contenedores embarcadas en cabotaje vacíos]]</f>
        <v>0</v>
      </c>
      <c r="H40" s="2">
        <v>32</v>
      </c>
      <c r="I40" s="2">
        <v>2490</v>
      </c>
      <c r="J40" s="3">
        <f>+dataMercanciaContenedores[[#This Row],[Toneladas en contenedores desembarcadas en cabotaje con carga]]+dataMercanciaContenedores[[#This Row],[Toneladas en contenedores desembarcadas en cabotaje vacíos]]</f>
        <v>2522</v>
      </c>
      <c r="K40" s="3">
        <f>+dataMercanciaContenedores[[#This Row],[Toneladas en contenedores embarcadas en cabotaje con carga]]+dataMercanciaContenedores[[#This Row],[Toneladas en contenedores desembarcadas en cabotaje con carga]]</f>
        <v>32</v>
      </c>
      <c r="L40" s="3">
        <f>+dataMercanciaContenedores[[#This Row],[Toneladas en contenedores embarcadas en cabotaje vacíos]]+dataMercanciaContenedores[[#This Row],[Toneladas en contenedores desembarcadas en cabotaje vacíos]]</f>
        <v>2490</v>
      </c>
      <c r="M40" s="3">
        <f>+dataMercanciaContenedores[[#This Row],[TOTAL toneladas en contenedores en cabotaje con carga]]+dataMercanciaContenedores[[#This Row],[TOTAL toneladas en contenedores en cabotaje vacíos]]</f>
        <v>2522</v>
      </c>
      <c r="N40" s="2">
        <v>394234</v>
      </c>
      <c r="O40" s="2">
        <v>336</v>
      </c>
      <c r="P40" s="3">
        <f>+dataMercanciaContenedores[[#This Row],[Toneladas en contenedores embarcadas en exterior con carga]]+dataMercanciaContenedores[[#This Row],[Toneladas en contenedores embarcadas en exterior vacíos]]</f>
        <v>394570</v>
      </c>
      <c r="Q40" s="2">
        <v>38096</v>
      </c>
      <c r="R40" s="2">
        <v>27842</v>
      </c>
      <c r="S40" s="3">
        <f>+dataMercanciaContenedores[[#This Row],[Toneladas en contenedores desembarcadas en exterior con carga]]+dataMercanciaContenedores[[#This Row],[Toneladas en contenedores desembarcadas en exterior vacíos]]</f>
        <v>65938</v>
      </c>
      <c r="T40" s="3">
        <f>+dataMercanciaContenedores[[#This Row],[Toneladas en contenedores embarcadas en exterior con carga]]+dataMercanciaContenedores[[#This Row],[Toneladas en contenedores desembarcadas en exterior con carga]]</f>
        <v>432330</v>
      </c>
      <c r="U40" s="3">
        <f>+dataMercanciaContenedores[[#This Row],[Toneladas en contenedores embarcadas en exterior vacíos]]+dataMercanciaContenedores[[#This Row],[Toneladas en contenedores desembarcadas en exterior vacíos]]</f>
        <v>28178</v>
      </c>
      <c r="V40" s="3">
        <f>+dataMercanciaContenedores[[#This Row],[TOTAL toneladas en contenedores en exterior con carga]]+dataMercanciaContenedores[[#This Row],[TOTAL toneladas en contenedores en exterior vacíos]]</f>
        <v>460508</v>
      </c>
      <c r="W40" s="3">
        <f>+dataMercanciaContenedores[[#This Row],[Toneladas en contenedores embarcadas en cabotaje con carga]]+dataMercanciaContenedores[[#This Row],[Toneladas en contenedores embarcadas en exterior con carga]]</f>
        <v>394234</v>
      </c>
      <c r="X40" s="3">
        <f>+dataMercanciaContenedores[[#This Row],[Toneladas en contenedores embarcadas en cabotaje vacíos]]+dataMercanciaContenedores[[#This Row],[Toneladas en contenedores embarcadas en exterior vacíos]]</f>
        <v>336</v>
      </c>
      <c r="Y40" s="3">
        <f>+dataMercanciaContenedores[[#This Row],[TOTAL Toneladas en contenedores con carga embarcadas]]+dataMercanciaContenedores[[#This Row],[TOTAL Toneladas en contenedores vacíos embarcadas]]</f>
        <v>394570</v>
      </c>
      <c r="Z40" s="3">
        <f>+dataMercanciaContenedores[[#This Row],[Toneladas en contenedores desembarcadas en cabotaje con carga]]+dataMercanciaContenedores[[#This Row],[Toneladas en contenedores desembarcadas en exterior con carga]]</f>
        <v>38128</v>
      </c>
      <c r="AA40" s="3">
        <f>+dataMercanciaContenedores[[#This Row],[Toneladas en contenedores desembarcadas en cabotaje vacíos]]+dataMercanciaContenedores[[#This Row],[Toneladas en contenedores desembarcadas en exterior vacíos]]</f>
        <v>30332</v>
      </c>
      <c r="AB40" s="3">
        <f>+dataMercanciaContenedores[[#This Row],[TOTAL Toneladas en contenedores con carga desembarcadas]]+dataMercanciaContenedores[[#This Row],[TOTAL Toneladas en contenedores vacíos desembarcadas]]</f>
        <v>68460</v>
      </c>
      <c r="AC40" s="3">
        <f>+dataMercanciaContenedores[[#This Row],[TOTAL toneladas embarcadas en contenedor]]+dataMercanciaContenedores[[#This Row],[TOTAL toneladas desembarcadas en contenedor]]</f>
        <v>463030</v>
      </c>
    </row>
    <row r="41" spans="1:29" hidden="1" x14ac:dyDescent="0.2">
      <c r="A41" s="1">
        <v>2004</v>
      </c>
      <c r="B41" s="1" t="s">
        <v>21</v>
      </c>
      <c r="C41" s="1" t="s">
        <v>40</v>
      </c>
      <c r="D41" s="1" t="s">
        <v>41</v>
      </c>
      <c r="E41" s="2">
        <v>9452</v>
      </c>
      <c r="F41" s="2">
        <v>5722</v>
      </c>
      <c r="G41" s="3">
        <f>+dataMercanciaContenedores[[#This Row],[Toneladas en contenedores embarcadas en cabotaje con carga]]+dataMercanciaContenedores[[#This Row],[Toneladas en contenedores embarcadas en cabotaje vacíos]]</f>
        <v>15174</v>
      </c>
      <c r="H41" s="2">
        <v>33937</v>
      </c>
      <c r="I41" s="2">
        <v>33</v>
      </c>
      <c r="J41" s="3">
        <f>+dataMercanciaContenedores[[#This Row],[Toneladas en contenedores desembarcadas en cabotaje con carga]]+dataMercanciaContenedores[[#This Row],[Toneladas en contenedores desembarcadas en cabotaje vacíos]]</f>
        <v>33970</v>
      </c>
      <c r="K41" s="3">
        <f>+dataMercanciaContenedores[[#This Row],[Toneladas en contenedores embarcadas en cabotaje con carga]]+dataMercanciaContenedores[[#This Row],[Toneladas en contenedores desembarcadas en cabotaje con carga]]</f>
        <v>43389</v>
      </c>
      <c r="L41" s="3">
        <f>+dataMercanciaContenedores[[#This Row],[Toneladas en contenedores embarcadas en cabotaje vacíos]]+dataMercanciaContenedores[[#This Row],[Toneladas en contenedores desembarcadas en cabotaje vacíos]]</f>
        <v>5755</v>
      </c>
      <c r="M41" s="3">
        <f>+dataMercanciaContenedores[[#This Row],[TOTAL toneladas en contenedores en cabotaje con carga]]+dataMercanciaContenedores[[#This Row],[TOTAL toneladas en contenedores en cabotaje vacíos]]</f>
        <v>49144</v>
      </c>
      <c r="N41" s="2">
        <v>0</v>
      </c>
      <c r="O41" s="2">
        <v>36</v>
      </c>
      <c r="P41" s="3">
        <f>+dataMercanciaContenedores[[#This Row],[Toneladas en contenedores embarcadas en exterior con carga]]+dataMercanciaContenedores[[#This Row],[Toneladas en contenedores embarcadas en exterior vacíos]]</f>
        <v>36</v>
      </c>
      <c r="Q41" s="2">
        <v>10336</v>
      </c>
      <c r="R41" s="2">
        <v>0</v>
      </c>
      <c r="S41" s="3">
        <f>+dataMercanciaContenedores[[#This Row],[Toneladas en contenedores desembarcadas en exterior con carga]]+dataMercanciaContenedores[[#This Row],[Toneladas en contenedores desembarcadas en exterior vacíos]]</f>
        <v>10336</v>
      </c>
      <c r="T41" s="3">
        <f>+dataMercanciaContenedores[[#This Row],[Toneladas en contenedores embarcadas en exterior con carga]]+dataMercanciaContenedores[[#This Row],[Toneladas en contenedores desembarcadas en exterior con carga]]</f>
        <v>10336</v>
      </c>
      <c r="U41" s="3">
        <f>+dataMercanciaContenedores[[#This Row],[Toneladas en contenedores embarcadas en exterior vacíos]]+dataMercanciaContenedores[[#This Row],[Toneladas en contenedores desembarcadas en exterior vacíos]]</f>
        <v>36</v>
      </c>
      <c r="V41" s="3">
        <f>+dataMercanciaContenedores[[#This Row],[TOTAL toneladas en contenedores en exterior con carga]]+dataMercanciaContenedores[[#This Row],[TOTAL toneladas en contenedores en exterior vacíos]]</f>
        <v>10372</v>
      </c>
      <c r="W41" s="3">
        <f>+dataMercanciaContenedores[[#This Row],[Toneladas en contenedores embarcadas en cabotaje con carga]]+dataMercanciaContenedores[[#This Row],[Toneladas en contenedores embarcadas en exterior con carga]]</f>
        <v>9452</v>
      </c>
      <c r="X41" s="3">
        <f>+dataMercanciaContenedores[[#This Row],[Toneladas en contenedores embarcadas en cabotaje vacíos]]+dataMercanciaContenedores[[#This Row],[Toneladas en contenedores embarcadas en exterior vacíos]]</f>
        <v>5758</v>
      </c>
      <c r="Y41" s="3">
        <f>+dataMercanciaContenedores[[#This Row],[TOTAL Toneladas en contenedores con carga embarcadas]]+dataMercanciaContenedores[[#This Row],[TOTAL Toneladas en contenedores vacíos embarcadas]]</f>
        <v>15210</v>
      </c>
      <c r="Z41" s="3">
        <f>+dataMercanciaContenedores[[#This Row],[Toneladas en contenedores desembarcadas en cabotaje con carga]]+dataMercanciaContenedores[[#This Row],[Toneladas en contenedores desembarcadas en exterior con carga]]</f>
        <v>44273</v>
      </c>
      <c r="AA41" s="3">
        <f>+dataMercanciaContenedores[[#This Row],[Toneladas en contenedores desembarcadas en cabotaje vacíos]]+dataMercanciaContenedores[[#This Row],[Toneladas en contenedores desembarcadas en exterior vacíos]]</f>
        <v>33</v>
      </c>
      <c r="AB41" s="3">
        <f>+dataMercanciaContenedores[[#This Row],[TOTAL Toneladas en contenedores con carga desembarcadas]]+dataMercanciaContenedores[[#This Row],[TOTAL Toneladas en contenedores vacíos desembarcadas]]</f>
        <v>44306</v>
      </c>
      <c r="AC41" s="3">
        <f>+dataMercanciaContenedores[[#This Row],[TOTAL toneladas embarcadas en contenedor]]+dataMercanciaContenedores[[#This Row],[TOTAL toneladas desembarcadas en contenedor]]</f>
        <v>59516</v>
      </c>
    </row>
    <row r="42" spans="1:29" hidden="1" x14ac:dyDescent="0.2">
      <c r="A42" s="1">
        <v>2004</v>
      </c>
      <c r="B42" s="1" t="s">
        <v>22</v>
      </c>
      <c r="C42" s="1" t="s">
        <v>40</v>
      </c>
      <c r="D42" s="1" t="s">
        <v>41</v>
      </c>
      <c r="E42" s="2">
        <v>0</v>
      </c>
      <c r="F42" s="2">
        <v>0</v>
      </c>
      <c r="G42" s="3">
        <f>+dataMercanciaContenedores[[#This Row],[Toneladas en contenedores embarcadas en cabotaje con carga]]+dataMercanciaContenedores[[#This Row],[Toneladas en contenedores embarcadas en cabotaje vacíos]]</f>
        <v>0</v>
      </c>
      <c r="H42" s="2">
        <v>0</v>
      </c>
      <c r="I42" s="2">
        <v>0</v>
      </c>
      <c r="J42" s="3">
        <f>+dataMercanciaContenedores[[#This Row],[Toneladas en contenedores desembarcadas en cabotaje con carga]]+dataMercanciaContenedores[[#This Row],[Toneladas en contenedores desembarcadas en cabotaje vacíos]]</f>
        <v>0</v>
      </c>
      <c r="K42" s="3">
        <f>+dataMercanciaContenedores[[#This Row],[Toneladas en contenedores embarcadas en cabotaje con carga]]+dataMercanciaContenedores[[#This Row],[Toneladas en contenedores desembarcadas en cabotaje con carga]]</f>
        <v>0</v>
      </c>
      <c r="L42" s="3">
        <f>+dataMercanciaContenedores[[#This Row],[Toneladas en contenedores embarcadas en cabotaje vacíos]]+dataMercanciaContenedores[[#This Row],[Toneladas en contenedores desembarcadas en cabotaje vacíos]]</f>
        <v>0</v>
      </c>
      <c r="M42" s="3">
        <f>+dataMercanciaContenedores[[#This Row],[TOTAL toneladas en contenedores en cabotaje con carga]]+dataMercanciaContenedores[[#This Row],[TOTAL toneladas en contenedores en cabotaje vacíos]]</f>
        <v>0</v>
      </c>
      <c r="N42" s="2">
        <v>0</v>
      </c>
      <c r="O42" s="2">
        <v>0</v>
      </c>
      <c r="P42" s="3">
        <f>+dataMercanciaContenedores[[#This Row],[Toneladas en contenedores embarcadas en exterior con carga]]+dataMercanciaContenedores[[#This Row],[Toneladas en contenedores embarcadas en exterior vacíos]]</f>
        <v>0</v>
      </c>
      <c r="Q42" s="2">
        <v>404</v>
      </c>
      <c r="R42" s="2">
        <v>0</v>
      </c>
      <c r="S42" s="3">
        <f>+dataMercanciaContenedores[[#This Row],[Toneladas en contenedores desembarcadas en exterior con carga]]+dataMercanciaContenedores[[#This Row],[Toneladas en contenedores desembarcadas en exterior vacíos]]</f>
        <v>404</v>
      </c>
      <c r="T42" s="3">
        <f>+dataMercanciaContenedores[[#This Row],[Toneladas en contenedores embarcadas en exterior con carga]]+dataMercanciaContenedores[[#This Row],[Toneladas en contenedores desembarcadas en exterior con carga]]</f>
        <v>404</v>
      </c>
      <c r="U42" s="3">
        <f>+dataMercanciaContenedores[[#This Row],[Toneladas en contenedores embarcadas en exterior vacíos]]+dataMercanciaContenedores[[#This Row],[Toneladas en contenedores desembarcadas en exterior vacíos]]</f>
        <v>0</v>
      </c>
      <c r="V42" s="3">
        <f>+dataMercanciaContenedores[[#This Row],[TOTAL toneladas en contenedores en exterior con carga]]+dataMercanciaContenedores[[#This Row],[TOTAL toneladas en contenedores en exterior vacíos]]</f>
        <v>404</v>
      </c>
      <c r="W42" s="3">
        <f>+dataMercanciaContenedores[[#This Row],[Toneladas en contenedores embarcadas en cabotaje con carga]]+dataMercanciaContenedores[[#This Row],[Toneladas en contenedores embarcadas en exterior con carga]]</f>
        <v>0</v>
      </c>
      <c r="X42" s="3">
        <f>+dataMercanciaContenedores[[#This Row],[Toneladas en contenedores embarcadas en cabotaje vacíos]]+dataMercanciaContenedores[[#This Row],[Toneladas en contenedores embarcadas en exterior vacíos]]</f>
        <v>0</v>
      </c>
      <c r="Y42" s="3">
        <f>+dataMercanciaContenedores[[#This Row],[TOTAL Toneladas en contenedores con carga embarcadas]]+dataMercanciaContenedores[[#This Row],[TOTAL Toneladas en contenedores vacíos embarcadas]]</f>
        <v>0</v>
      </c>
      <c r="Z42" s="3">
        <f>+dataMercanciaContenedores[[#This Row],[Toneladas en contenedores desembarcadas en cabotaje con carga]]+dataMercanciaContenedores[[#This Row],[Toneladas en contenedores desembarcadas en exterior con carga]]</f>
        <v>404</v>
      </c>
      <c r="AA42" s="3">
        <f>+dataMercanciaContenedores[[#This Row],[Toneladas en contenedores desembarcadas en cabotaje vacíos]]+dataMercanciaContenedores[[#This Row],[Toneladas en contenedores desembarcadas en exterior vacíos]]</f>
        <v>0</v>
      </c>
      <c r="AB42" s="3">
        <f>+dataMercanciaContenedores[[#This Row],[TOTAL Toneladas en contenedores con carga desembarcadas]]+dataMercanciaContenedores[[#This Row],[TOTAL Toneladas en contenedores vacíos desembarcadas]]</f>
        <v>404</v>
      </c>
      <c r="AC42" s="3">
        <f>+dataMercanciaContenedores[[#This Row],[TOTAL toneladas embarcadas en contenedor]]+dataMercanciaContenedores[[#This Row],[TOTAL toneladas desembarcadas en contenedor]]</f>
        <v>404</v>
      </c>
    </row>
    <row r="43" spans="1:29" hidden="1" x14ac:dyDescent="0.2">
      <c r="A43" s="1">
        <v>2004</v>
      </c>
      <c r="B43" s="1" t="s">
        <v>23</v>
      </c>
      <c r="C43" s="1" t="s">
        <v>40</v>
      </c>
      <c r="D43" s="1" t="s">
        <v>41</v>
      </c>
      <c r="E43" s="2">
        <v>25171</v>
      </c>
      <c r="F43" s="2">
        <v>1284</v>
      </c>
      <c r="G43" s="3">
        <f>+dataMercanciaContenedores[[#This Row],[Toneladas en contenedores embarcadas en cabotaje con carga]]+dataMercanciaContenedores[[#This Row],[Toneladas en contenedores embarcadas en cabotaje vacíos]]</f>
        <v>26455</v>
      </c>
      <c r="H43" s="2">
        <v>15180</v>
      </c>
      <c r="I43" s="2">
        <v>1710</v>
      </c>
      <c r="J43" s="3">
        <f>+dataMercanciaContenedores[[#This Row],[Toneladas en contenedores desembarcadas en cabotaje con carga]]+dataMercanciaContenedores[[#This Row],[Toneladas en contenedores desembarcadas en cabotaje vacíos]]</f>
        <v>16890</v>
      </c>
      <c r="K43" s="3">
        <f>+dataMercanciaContenedores[[#This Row],[Toneladas en contenedores embarcadas en cabotaje con carga]]+dataMercanciaContenedores[[#This Row],[Toneladas en contenedores desembarcadas en cabotaje con carga]]</f>
        <v>40351</v>
      </c>
      <c r="L43" s="3">
        <f>+dataMercanciaContenedores[[#This Row],[Toneladas en contenedores embarcadas en cabotaje vacíos]]+dataMercanciaContenedores[[#This Row],[Toneladas en contenedores desembarcadas en cabotaje vacíos]]</f>
        <v>2994</v>
      </c>
      <c r="M43" s="3">
        <f>+dataMercanciaContenedores[[#This Row],[TOTAL toneladas en contenedores en cabotaje con carga]]+dataMercanciaContenedores[[#This Row],[TOTAL toneladas en contenedores en cabotaje vacíos]]</f>
        <v>43345</v>
      </c>
      <c r="N43" s="2">
        <v>1944</v>
      </c>
      <c r="O43" s="2">
        <v>0</v>
      </c>
      <c r="P43" s="3">
        <f>+dataMercanciaContenedores[[#This Row],[Toneladas en contenedores embarcadas en exterior con carga]]+dataMercanciaContenedores[[#This Row],[Toneladas en contenedores embarcadas en exterior vacíos]]</f>
        <v>1944</v>
      </c>
      <c r="Q43" s="2">
        <v>475</v>
      </c>
      <c r="R43" s="2">
        <v>0</v>
      </c>
      <c r="S43" s="3">
        <f>+dataMercanciaContenedores[[#This Row],[Toneladas en contenedores desembarcadas en exterior con carga]]+dataMercanciaContenedores[[#This Row],[Toneladas en contenedores desembarcadas en exterior vacíos]]</f>
        <v>475</v>
      </c>
      <c r="T43" s="3">
        <f>+dataMercanciaContenedores[[#This Row],[Toneladas en contenedores embarcadas en exterior con carga]]+dataMercanciaContenedores[[#This Row],[Toneladas en contenedores desembarcadas en exterior con carga]]</f>
        <v>2419</v>
      </c>
      <c r="U43" s="3">
        <f>+dataMercanciaContenedores[[#This Row],[Toneladas en contenedores embarcadas en exterior vacíos]]+dataMercanciaContenedores[[#This Row],[Toneladas en contenedores desembarcadas en exterior vacíos]]</f>
        <v>0</v>
      </c>
      <c r="V43" s="3">
        <f>+dataMercanciaContenedores[[#This Row],[TOTAL toneladas en contenedores en exterior con carga]]+dataMercanciaContenedores[[#This Row],[TOTAL toneladas en contenedores en exterior vacíos]]</f>
        <v>2419</v>
      </c>
      <c r="W43" s="3">
        <f>+dataMercanciaContenedores[[#This Row],[Toneladas en contenedores embarcadas en cabotaje con carga]]+dataMercanciaContenedores[[#This Row],[Toneladas en contenedores embarcadas en exterior con carga]]</f>
        <v>27115</v>
      </c>
      <c r="X43" s="3">
        <f>+dataMercanciaContenedores[[#This Row],[Toneladas en contenedores embarcadas en cabotaje vacíos]]+dataMercanciaContenedores[[#This Row],[Toneladas en contenedores embarcadas en exterior vacíos]]</f>
        <v>1284</v>
      </c>
      <c r="Y43" s="3">
        <f>+dataMercanciaContenedores[[#This Row],[TOTAL Toneladas en contenedores con carga embarcadas]]+dataMercanciaContenedores[[#This Row],[TOTAL Toneladas en contenedores vacíos embarcadas]]</f>
        <v>28399</v>
      </c>
      <c r="Z43" s="3">
        <f>+dataMercanciaContenedores[[#This Row],[Toneladas en contenedores desembarcadas en cabotaje con carga]]+dataMercanciaContenedores[[#This Row],[Toneladas en contenedores desembarcadas en exterior con carga]]</f>
        <v>15655</v>
      </c>
      <c r="AA43" s="3">
        <f>+dataMercanciaContenedores[[#This Row],[Toneladas en contenedores desembarcadas en cabotaje vacíos]]+dataMercanciaContenedores[[#This Row],[Toneladas en contenedores desembarcadas en exterior vacíos]]</f>
        <v>1710</v>
      </c>
      <c r="AB43" s="3">
        <f>+dataMercanciaContenedores[[#This Row],[TOTAL Toneladas en contenedores con carga desembarcadas]]+dataMercanciaContenedores[[#This Row],[TOTAL Toneladas en contenedores vacíos desembarcadas]]</f>
        <v>17365</v>
      </c>
      <c r="AC43" s="3">
        <f>+dataMercanciaContenedores[[#This Row],[TOTAL toneladas embarcadas en contenedor]]+dataMercanciaContenedores[[#This Row],[TOTAL toneladas desembarcadas en contenedor]]</f>
        <v>45764</v>
      </c>
    </row>
    <row r="44" spans="1:29" hidden="1" x14ac:dyDescent="0.2">
      <c r="A44" s="1">
        <v>2004</v>
      </c>
      <c r="B44" s="1" t="s">
        <v>24</v>
      </c>
      <c r="C44" s="1" t="s">
        <v>40</v>
      </c>
      <c r="D44" s="1" t="s">
        <v>41</v>
      </c>
      <c r="E44" s="2">
        <v>0</v>
      </c>
      <c r="F44" s="2">
        <v>0</v>
      </c>
      <c r="G44" s="3">
        <f>+dataMercanciaContenedores[[#This Row],[Toneladas en contenedores embarcadas en cabotaje con carga]]+dataMercanciaContenedores[[#This Row],[Toneladas en contenedores embarcadas en cabotaje vacíos]]</f>
        <v>0</v>
      </c>
      <c r="H44" s="2">
        <v>0</v>
      </c>
      <c r="I44" s="2">
        <v>0</v>
      </c>
      <c r="J44" s="3">
        <f>+dataMercanciaContenedores[[#This Row],[Toneladas en contenedores desembarcadas en cabotaje con carga]]+dataMercanciaContenedores[[#This Row],[Toneladas en contenedores desembarcadas en cabotaje vacíos]]</f>
        <v>0</v>
      </c>
      <c r="K44" s="3">
        <f>+dataMercanciaContenedores[[#This Row],[Toneladas en contenedores embarcadas en cabotaje con carga]]+dataMercanciaContenedores[[#This Row],[Toneladas en contenedores desembarcadas en cabotaje con carga]]</f>
        <v>0</v>
      </c>
      <c r="L44" s="3">
        <f>+dataMercanciaContenedores[[#This Row],[Toneladas en contenedores embarcadas en cabotaje vacíos]]+dataMercanciaContenedores[[#This Row],[Toneladas en contenedores desembarcadas en cabotaje vacíos]]</f>
        <v>0</v>
      </c>
      <c r="M44" s="3">
        <f>+dataMercanciaContenedores[[#This Row],[TOTAL toneladas en contenedores en cabotaje con carga]]+dataMercanciaContenedores[[#This Row],[TOTAL toneladas en contenedores en cabotaje vacíos]]</f>
        <v>0</v>
      </c>
      <c r="N44" s="2">
        <v>0</v>
      </c>
      <c r="O44" s="2">
        <v>0</v>
      </c>
      <c r="P44" s="3">
        <f>+dataMercanciaContenedores[[#This Row],[Toneladas en contenedores embarcadas en exterior con carga]]+dataMercanciaContenedores[[#This Row],[Toneladas en contenedores embarcadas en exterior vacíos]]</f>
        <v>0</v>
      </c>
      <c r="Q44" s="2">
        <v>0</v>
      </c>
      <c r="R44" s="2">
        <v>0</v>
      </c>
      <c r="S44" s="3">
        <f>+dataMercanciaContenedores[[#This Row],[Toneladas en contenedores desembarcadas en exterior con carga]]+dataMercanciaContenedores[[#This Row],[Toneladas en contenedores desembarcadas en exterior vacíos]]</f>
        <v>0</v>
      </c>
      <c r="T44" s="3">
        <f>+dataMercanciaContenedores[[#This Row],[Toneladas en contenedores embarcadas en exterior con carga]]+dataMercanciaContenedores[[#This Row],[Toneladas en contenedores desembarcadas en exterior con carga]]</f>
        <v>0</v>
      </c>
      <c r="U44" s="3">
        <f>+dataMercanciaContenedores[[#This Row],[Toneladas en contenedores embarcadas en exterior vacíos]]+dataMercanciaContenedores[[#This Row],[Toneladas en contenedores desembarcadas en exterior vacíos]]</f>
        <v>0</v>
      </c>
      <c r="V44" s="3">
        <f>+dataMercanciaContenedores[[#This Row],[TOTAL toneladas en contenedores en exterior con carga]]+dataMercanciaContenedores[[#This Row],[TOTAL toneladas en contenedores en exterior vacíos]]</f>
        <v>0</v>
      </c>
      <c r="W44" s="3">
        <f>+dataMercanciaContenedores[[#This Row],[Toneladas en contenedores embarcadas en cabotaje con carga]]+dataMercanciaContenedores[[#This Row],[Toneladas en contenedores embarcadas en exterior con carga]]</f>
        <v>0</v>
      </c>
      <c r="X44" s="3">
        <f>+dataMercanciaContenedores[[#This Row],[Toneladas en contenedores embarcadas en cabotaje vacíos]]+dataMercanciaContenedores[[#This Row],[Toneladas en contenedores embarcadas en exterior vacíos]]</f>
        <v>0</v>
      </c>
      <c r="Y44" s="3">
        <f>+dataMercanciaContenedores[[#This Row],[TOTAL Toneladas en contenedores con carga embarcadas]]+dataMercanciaContenedores[[#This Row],[TOTAL Toneladas en contenedores vacíos embarcadas]]</f>
        <v>0</v>
      </c>
      <c r="Z44" s="3">
        <f>+dataMercanciaContenedores[[#This Row],[Toneladas en contenedores desembarcadas en cabotaje con carga]]+dataMercanciaContenedores[[#This Row],[Toneladas en contenedores desembarcadas en exterior con carga]]</f>
        <v>0</v>
      </c>
      <c r="AA44" s="3">
        <f>+dataMercanciaContenedores[[#This Row],[Toneladas en contenedores desembarcadas en cabotaje vacíos]]+dataMercanciaContenedores[[#This Row],[Toneladas en contenedores desembarcadas en exterior vacíos]]</f>
        <v>0</v>
      </c>
      <c r="AB44" s="3">
        <f>+dataMercanciaContenedores[[#This Row],[TOTAL Toneladas en contenedores con carga desembarcadas]]+dataMercanciaContenedores[[#This Row],[TOTAL Toneladas en contenedores vacíos desembarcadas]]</f>
        <v>0</v>
      </c>
      <c r="AC44" s="3">
        <f>+dataMercanciaContenedores[[#This Row],[TOTAL toneladas embarcadas en contenedor]]+dataMercanciaContenedores[[#This Row],[TOTAL toneladas desembarcadas en contenedor]]</f>
        <v>0</v>
      </c>
    </row>
    <row r="45" spans="1:29" hidden="1" x14ac:dyDescent="0.2">
      <c r="A45" s="1">
        <v>2004</v>
      </c>
      <c r="B45" s="1" t="s">
        <v>25</v>
      </c>
      <c r="C45" s="1" t="s">
        <v>40</v>
      </c>
      <c r="D45" s="1" t="s">
        <v>41</v>
      </c>
      <c r="E45" s="2">
        <v>746596</v>
      </c>
      <c r="F45" s="2">
        <v>315309</v>
      </c>
      <c r="G45" s="3">
        <f>+dataMercanciaContenedores[[#This Row],[Toneladas en contenedores embarcadas en cabotaje con carga]]+dataMercanciaContenedores[[#This Row],[Toneladas en contenedores embarcadas en cabotaje vacíos]]</f>
        <v>1061905</v>
      </c>
      <c r="H45" s="2">
        <v>2652831</v>
      </c>
      <c r="I45" s="2">
        <v>38248</v>
      </c>
      <c r="J45" s="3">
        <f>+dataMercanciaContenedores[[#This Row],[Toneladas en contenedores desembarcadas en cabotaje con carga]]+dataMercanciaContenedores[[#This Row],[Toneladas en contenedores desembarcadas en cabotaje vacíos]]</f>
        <v>2691079</v>
      </c>
      <c r="K45" s="3">
        <f>+dataMercanciaContenedores[[#This Row],[Toneladas en contenedores embarcadas en cabotaje con carga]]+dataMercanciaContenedores[[#This Row],[Toneladas en contenedores desembarcadas en cabotaje con carga]]</f>
        <v>3399427</v>
      </c>
      <c r="L45" s="3">
        <f>+dataMercanciaContenedores[[#This Row],[Toneladas en contenedores embarcadas en cabotaje vacíos]]+dataMercanciaContenedores[[#This Row],[Toneladas en contenedores desembarcadas en cabotaje vacíos]]</f>
        <v>353557</v>
      </c>
      <c r="M45" s="3">
        <f>+dataMercanciaContenedores[[#This Row],[TOTAL toneladas en contenedores en cabotaje con carga]]+dataMercanciaContenedores[[#This Row],[TOTAL toneladas en contenedores en cabotaje vacíos]]</f>
        <v>3752984</v>
      </c>
      <c r="N45" s="2">
        <v>3704453</v>
      </c>
      <c r="O45" s="2">
        <v>166711</v>
      </c>
      <c r="P45" s="3">
        <f>+dataMercanciaContenedores[[#This Row],[Toneladas en contenedores embarcadas en exterior con carga]]+dataMercanciaContenedores[[#This Row],[Toneladas en contenedores embarcadas en exterior vacíos]]</f>
        <v>3871164</v>
      </c>
      <c r="Q45" s="2">
        <v>4005501</v>
      </c>
      <c r="R45" s="2">
        <v>111516</v>
      </c>
      <c r="S45" s="3">
        <f>+dataMercanciaContenedores[[#This Row],[Toneladas en contenedores desembarcadas en exterior con carga]]+dataMercanciaContenedores[[#This Row],[Toneladas en contenedores desembarcadas en exterior vacíos]]</f>
        <v>4117017</v>
      </c>
      <c r="T45" s="3">
        <f>+dataMercanciaContenedores[[#This Row],[Toneladas en contenedores embarcadas en exterior con carga]]+dataMercanciaContenedores[[#This Row],[Toneladas en contenedores desembarcadas en exterior con carga]]</f>
        <v>7709954</v>
      </c>
      <c r="U45" s="3">
        <f>+dataMercanciaContenedores[[#This Row],[Toneladas en contenedores embarcadas en exterior vacíos]]+dataMercanciaContenedores[[#This Row],[Toneladas en contenedores desembarcadas en exterior vacíos]]</f>
        <v>278227</v>
      </c>
      <c r="V45" s="3">
        <f>+dataMercanciaContenedores[[#This Row],[TOTAL toneladas en contenedores en exterior con carga]]+dataMercanciaContenedores[[#This Row],[TOTAL toneladas en contenedores en exterior vacíos]]</f>
        <v>7988181</v>
      </c>
      <c r="W45" s="3">
        <f>+dataMercanciaContenedores[[#This Row],[Toneladas en contenedores embarcadas en cabotaje con carga]]+dataMercanciaContenedores[[#This Row],[Toneladas en contenedores embarcadas en exterior con carga]]</f>
        <v>4451049</v>
      </c>
      <c r="X45" s="3">
        <f>+dataMercanciaContenedores[[#This Row],[Toneladas en contenedores embarcadas en cabotaje vacíos]]+dataMercanciaContenedores[[#This Row],[Toneladas en contenedores embarcadas en exterior vacíos]]</f>
        <v>482020</v>
      </c>
      <c r="Y45" s="3">
        <f>+dataMercanciaContenedores[[#This Row],[TOTAL Toneladas en contenedores con carga embarcadas]]+dataMercanciaContenedores[[#This Row],[TOTAL Toneladas en contenedores vacíos embarcadas]]</f>
        <v>4933069</v>
      </c>
      <c r="Z45" s="3">
        <f>+dataMercanciaContenedores[[#This Row],[Toneladas en contenedores desembarcadas en cabotaje con carga]]+dataMercanciaContenedores[[#This Row],[Toneladas en contenedores desembarcadas en exterior con carga]]</f>
        <v>6658332</v>
      </c>
      <c r="AA45" s="3">
        <f>+dataMercanciaContenedores[[#This Row],[Toneladas en contenedores desembarcadas en cabotaje vacíos]]+dataMercanciaContenedores[[#This Row],[Toneladas en contenedores desembarcadas en exterior vacíos]]</f>
        <v>149764</v>
      </c>
      <c r="AB45" s="3">
        <f>+dataMercanciaContenedores[[#This Row],[TOTAL Toneladas en contenedores con carga desembarcadas]]+dataMercanciaContenedores[[#This Row],[TOTAL Toneladas en contenedores vacíos desembarcadas]]</f>
        <v>6808096</v>
      </c>
      <c r="AC45" s="3">
        <f>+dataMercanciaContenedores[[#This Row],[TOTAL toneladas embarcadas en contenedor]]+dataMercanciaContenedores[[#This Row],[TOTAL toneladas desembarcadas en contenedor]]</f>
        <v>11741165</v>
      </c>
    </row>
    <row r="46" spans="1:29" hidden="1" x14ac:dyDescent="0.2">
      <c r="A46" s="1">
        <v>2004</v>
      </c>
      <c r="B46" s="1" t="s">
        <v>26</v>
      </c>
      <c r="C46" s="1" t="s">
        <v>40</v>
      </c>
      <c r="D46" s="1" t="s">
        <v>41</v>
      </c>
      <c r="E46" s="2">
        <v>7310</v>
      </c>
      <c r="F46" s="2">
        <v>82</v>
      </c>
      <c r="G46" s="3">
        <f>+dataMercanciaContenedores[[#This Row],[Toneladas en contenedores embarcadas en cabotaje con carga]]+dataMercanciaContenedores[[#This Row],[Toneladas en contenedores embarcadas en cabotaje vacíos]]</f>
        <v>7392</v>
      </c>
      <c r="H46" s="2">
        <v>6025</v>
      </c>
      <c r="I46" s="2">
        <v>2710</v>
      </c>
      <c r="J46" s="3">
        <f>+dataMercanciaContenedores[[#This Row],[Toneladas en contenedores desembarcadas en cabotaje con carga]]+dataMercanciaContenedores[[#This Row],[Toneladas en contenedores desembarcadas en cabotaje vacíos]]</f>
        <v>8735</v>
      </c>
      <c r="K46" s="3">
        <f>+dataMercanciaContenedores[[#This Row],[Toneladas en contenedores embarcadas en cabotaje con carga]]+dataMercanciaContenedores[[#This Row],[Toneladas en contenedores desembarcadas en cabotaje con carga]]</f>
        <v>13335</v>
      </c>
      <c r="L46" s="3">
        <f>+dataMercanciaContenedores[[#This Row],[Toneladas en contenedores embarcadas en cabotaje vacíos]]+dataMercanciaContenedores[[#This Row],[Toneladas en contenedores desembarcadas en cabotaje vacíos]]</f>
        <v>2792</v>
      </c>
      <c r="M46" s="3">
        <f>+dataMercanciaContenedores[[#This Row],[TOTAL toneladas en contenedores en cabotaje con carga]]+dataMercanciaContenedores[[#This Row],[TOTAL toneladas en contenedores en cabotaje vacíos]]</f>
        <v>16127</v>
      </c>
      <c r="N46" s="2">
        <v>137911</v>
      </c>
      <c r="O46" s="2">
        <v>61948</v>
      </c>
      <c r="P46" s="3">
        <f>+dataMercanciaContenedores[[#This Row],[Toneladas en contenedores embarcadas en exterior con carga]]+dataMercanciaContenedores[[#This Row],[Toneladas en contenedores embarcadas en exterior vacíos]]</f>
        <v>199859</v>
      </c>
      <c r="Q46" s="2">
        <v>191565</v>
      </c>
      <c r="R46" s="2">
        <v>72289</v>
      </c>
      <c r="S46" s="3">
        <f>+dataMercanciaContenedores[[#This Row],[Toneladas en contenedores desembarcadas en exterior con carga]]+dataMercanciaContenedores[[#This Row],[Toneladas en contenedores desembarcadas en exterior vacíos]]</f>
        <v>263854</v>
      </c>
      <c r="T46" s="3">
        <f>+dataMercanciaContenedores[[#This Row],[Toneladas en contenedores embarcadas en exterior con carga]]+dataMercanciaContenedores[[#This Row],[Toneladas en contenedores desembarcadas en exterior con carga]]</f>
        <v>329476</v>
      </c>
      <c r="U46" s="3">
        <f>+dataMercanciaContenedores[[#This Row],[Toneladas en contenedores embarcadas en exterior vacíos]]+dataMercanciaContenedores[[#This Row],[Toneladas en contenedores desembarcadas en exterior vacíos]]</f>
        <v>134237</v>
      </c>
      <c r="V46" s="3">
        <f>+dataMercanciaContenedores[[#This Row],[TOTAL toneladas en contenedores en exterior con carga]]+dataMercanciaContenedores[[#This Row],[TOTAL toneladas en contenedores en exterior vacíos]]</f>
        <v>463713</v>
      </c>
      <c r="W46" s="3">
        <f>+dataMercanciaContenedores[[#This Row],[Toneladas en contenedores embarcadas en cabotaje con carga]]+dataMercanciaContenedores[[#This Row],[Toneladas en contenedores embarcadas en exterior con carga]]</f>
        <v>145221</v>
      </c>
      <c r="X46" s="3">
        <f>+dataMercanciaContenedores[[#This Row],[Toneladas en contenedores embarcadas en cabotaje vacíos]]+dataMercanciaContenedores[[#This Row],[Toneladas en contenedores embarcadas en exterior vacíos]]</f>
        <v>62030</v>
      </c>
      <c r="Y46" s="3">
        <f>+dataMercanciaContenedores[[#This Row],[TOTAL Toneladas en contenedores con carga embarcadas]]+dataMercanciaContenedores[[#This Row],[TOTAL Toneladas en contenedores vacíos embarcadas]]</f>
        <v>207251</v>
      </c>
      <c r="Z46" s="3">
        <f>+dataMercanciaContenedores[[#This Row],[Toneladas en contenedores desembarcadas en cabotaje con carga]]+dataMercanciaContenedores[[#This Row],[Toneladas en contenedores desembarcadas en exterior con carga]]</f>
        <v>197590</v>
      </c>
      <c r="AA46" s="3">
        <f>+dataMercanciaContenedores[[#This Row],[Toneladas en contenedores desembarcadas en cabotaje vacíos]]+dataMercanciaContenedores[[#This Row],[Toneladas en contenedores desembarcadas en exterior vacíos]]</f>
        <v>74999</v>
      </c>
      <c r="AB46" s="3">
        <f>+dataMercanciaContenedores[[#This Row],[TOTAL Toneladas en contenedores con carga desembarcadas]]+dataMercanciaContenedores[[#This Row],[TOTAL Toneladas en contenedores vacíos desembarcadas]]</f>
        <v>272589</v>
      </c>
      <c r="AC46" s="3">
        <f>+dataMercanciaContenedores[[#This Row],[TOTAL toneladas embarcadas en contenedor]]+dataMercanciaContenedores[[#This Row],[TOTAL toneladas desembarcadas en contenedor]]</f>
        <v>479840</v>
      </c>
    </row>
    <row r="47" spans="1:29" hidden="1" x14ac:dyDescent="0.2">
      <c r="A47" s="1">
        <v>2004</v>
      </c>
      <c r="B47" s="1" t="s">
        <v>27</v>
      </c>
      <c r="C47" s="1" t="s">
        <v>40</v>
      </c>
      <c r="D47" s="1" t="s">
        <v>41</v>
      </c>
      <c r="E47" s="2">
        <v>210615</v>
      </c>
      <c r="F47" s="2">
        <v>256</v>
      </c>
      <c r="G47" s="3">
        <f>+dataMercanciaContenedores[[#This Row],[Toneladas en contenedores embarcadas en cabotaje con carga]]+dataMercanciaContenedores[[#This Row],[Toneladas en contenedores embarcadas en cabotaje vacíos]]</f>
        <v>210871</v>
      </c>
      <c r="H47" s="2">
        <v>14490</v>
      </c>
      <c r="I47" s="2">
        <v>26032</v>
      </c>
      <c r="J47" s="3">
        <f>+dataMercanciaContenedores[[#This Row],[Toneladas en contenedores desembarcadas en cabotaje con carga]]+dataMercanciaContenedores[[#This Row],[Toneladas en contenedores desembarcadas en cabotaje vacíos]]</f>
        <v>40522</v>
      </c>
      <c r="K47" s="3">
        <f>+dataMercanciaContenedores[[#This Row],[Toneladas en contenedores embarcadas en cabotaje con carga]]+dataMercanciaContenedores[[#This Row],[Toneladas en contenedores desembarcadas en cabotaje con carga]]</f>
        <v>225105</v>
      </c>
      <c r="L47" s="3">
        <f>+dataMercanciaContenedores[[#This Row],[Toneladas en contenedores embarcadas en cabotaje vacíos]]+dataMercanciaContenedores[[#This Row],[Toneladas en contenedores desembarcadas en cabotaje vacíos]]</f>
        <v>26288</v>
      </c>
      <c r="M47" s="3">
        <f>+dataMercanciaContenedores[[#This Row],[TOTAL toneladas en contenedores en cabotaje con carga]]+dataMercanciaContenedores[[#This Row],[TOTAL toneladas en contenedores en cabotaje vacíos]]</f>
        <v>251393</v>
      </c>
      <c r="N47" s="2">
        <v>85</v>
      </c>
      <c r="O47" s="2">
        <v>756</v>
      </c>
      <c r="P47" s="3">
        <f>+dataMercanciaContenedores[[#This Row],[Toneladas en contenedores embarcadas en exterior con carga]]+dataMercanciaContenedores[[#This Row],[Toneladas en contenedores embarcadas en exterior vacíos]]</f>
        <v>841</v>
      </c>
      <c r="Q47" s="2">
        <v>4415</v>
      </c>
      <c r="R47" s="2">
        <v>0</v>
      </c>
      <c r="S47" s="3">
        <f>+dataMercanciaContenedores[[#This Row],[Toneladas en contenedores desembarcadas en exterior con carga]]+dataMercanciaContenedores[[#This Row],[Toneladas en contenedores desembarcadas en exterior vacíos]]</f>
        <v>4415</v>
      </c>
      <c r="T47" s="3">
        <f>+dataMercanciaContenedores[[#This Row],[Toneladas en contenedores embarcadas en exterior con carga]]+dataMercanciaContenedores[[#This Row],[Toneladas en contenedores desembarcadas en exterior con carga]]</f>
        <v>4500</v>
      </c>
      <c r="U47" s="3">
        <f>+dataMercanciaContenedores[[#This Row],[Toneladas en contenedores embarcadas en exterior vacíos]]+dataMercanciaContenedores[[#This Row],[Toneladas en contenedores desembarcadas en exterior vacíos]]</f>
        <v>756</v>
      </c>
      <c r="V47" s="3">
        <f>+dataMercanciaContenedores[[#This Row],[TOTAL toneladas en contenedores en exterior con carga]]+dataMercanciaContenedores[[#This Row],[TOTAL toneladas en contenedores en exterior vacíos]]</f>
        <v>5256</v>
      </c>
      <c r="W47" s="3">
        <f>+dataMercanciaContenedores[[#This Row],[Toneladas en contenedores embarcadas en cabotaje con carga]]+dataMercanciaContenedores[[#This Row],[Toneladas en contenedores embarcadas en exterior con carga]]</f>
        <v>210700</v>
      </c>
      <c r="X47" s="3">
        <f>+dataMercanciaContenedores[[#This Row],[Toneladas en contenedores embarcadas en cabotaje vacíos]]+dataMercanciaContenedores[[#This Row],[Toneladas en contenedores embarcadas en exterior vacíos]]</f>
        <v>1012</v>
      </c>
      <c r="Y47" s="3">
        <f>+dataMercanciaContenedores[[#This Row],[TOTAL Toneladas en contenedores con carga embarcadas]]+dataMercanciaContenedores[[#This Row],[TOTAL Toneladas en contenedores vacíos embarcadas]]</f>
        <v>211712</v>
      </c>
      <c r="Z47" s="3">
        <f>+dataMercanciaContenedores[[#This Row],[Toneladas en contenedores desembarcadas en cabotaje con carga]]+dataMercanciaContenedores[[#This Row],[Toneladas en contenedores desembarcadas en exterior con carga]]</f>
        <v>18905</v>
      </c>
      <c r="AA47" s="3">
        <f>+dataMercanciaContenedores[[#This Row],[Toneladas en contenedores desembarcadas en cabotaje vacíos]]+dataMercanciaContenedores[[#This Row],[Toneladas en contenedores desembarcadas en exterior vacíos]]</f>
        <v>26032</v>
      </c>
      <c r="AB47" s="3">
        <f>+dataMercanciaContenedores[[#This Row],[TOTAL Toneladas en contenedores con carga desembarcadas]]+dataMercanciaContenedores[[#This Row],[TOTAL Toneladas en contenedores vacíos desembarcadas]]</f>
        <v>44937</v>
      </c>
      <c r="AC47" s="3">
        <f>+dataMercanciaContenedores[[#This Row],[TOTAL toneladas embarcadas en contenedor]]+dataMercanciaContenedores[[#This Row],[TOTAL toneladas desembarcadas en contenedor]]</f>
        <v>256649</v>
      </c>
    </row>
    <row r="48" spans="1:29" hidden="1" x14ac:dyDescent="0.2">
      <c r="A48" s="1">
        <v>2004</v>
      </c>
      <c r="B48" s="1" t="s">
        <v>28</v>
      </c>
      <c r="C48" s="1" t="s">
        <v>40</v>
      </c>
      <c r="D48" s="1" t="s">
        <v>41</v>
      </c>
      <c r="E48" s="2">
        <v>1660</v>
      </c>
      <c r="F48" s="2">
        <v>16159</v>
      </c>
      <c r="G48" s="3">
        <f>+dataMercanciaContenedores[[#This Row],[Toneladas en contenedores embarcadas en cabotaje con carga]]+dataMercanciaContenedores[[#This Row],[Toneladas en contenedores embarcadas en cabotaje vacíos]]</f>
        <v>17819</v>
      </c>
      <c r="H48" s="2">
        <v>74553</v>
      </c>
      <c r="I48" s="2">
        <v>16</v>
      </c>
      <c r="J48" s="3">
        <f>+dataMercanciaContenedores[[#This Row],[Toneladas en contenedores desembarcadas en cabotaje con carga]]+dataMercanciaContenedores[[#This Row],[Toneladas en contenedores desembarcadas en cabotaje vacíos]]</f>
        <v>74569</v>
      </c>
      <c r="K48" s="3">
        <f>+dataMercanciaContenedores[[#This Row],[Toneladas en contenedores embarcadas en cabotaje con carga]]+dataMercanciaContenedores[[#This Row],[Toneladas en contenedores desembarcadas en cabotaje con carga]]</f>
        <v>76213</v>
      </c>
      <c r="L48" s="3">
        <f>+dataMercanciaContenedores[[#This Row],[Toneladas en contenedores embarcadas en cabotaje vacíos]]+dataMercanciaContenedores[[#This Row],[Toneladas en contenedores desembarcadas en cabotaje vacíos]]</f>
        <v>16175</v>
      </c>
      <c r="M48" s="3">
        <f>+dataMercanciaContenedores[[#This Row],[TOTAL toneladas en contenedores en cabotaje con carga]]+dataMercanciaContenedores[[#This Row],[TOTAL toneladas en contenedores en cabotaje vacíos]]</f>
        <v>92388</v>
      </c>
      <c r="N48" s="2">
        <v>1789</v>
      </c>
      <c r="O48" s="2">
        <v>798</v>
      </c>
      <c r="P48" s="3">
        <f>+dataMercanciaContenedores[[#This Row],[Toneladas en contenedores embarcadas en exterior con carga]]+dataMercanciaContenedores[[#This Row],[Toneladas en contenedores embarcadas en exterior vacíos]]</f>
        <v>2587</v>
      </c>
      <c r="Q48" s="2">
        <v>23495</v>
      </c>
      <c r="R48" s="2">
        <v>0</v>
      </c>
      <c r="S48" s="3">
        <f>+dataMercanciaContenedores[[#This Row],[Toneladas en contenedores desembarcadas en exterior con carga]]+dataMercanciaContenedores[[#This Row],[Toneladas en contenedores desembarcadas en exterior vacíos]]</f>
        <v>23495</v>
      </c>
      <c r="T48" s="3">
        <f>+dataMercanciaContenedores[[#This Row],[Toneladas en contenedores embarcadas en exterior con carga]]+dataMercanciaContenedores[[#This Row],[Toneladas en contenedores desembarcadas en exterior con carga]]</f>
        <v>25284</v>
      </c>
      <c r="U48" s="3">
        <f>+dataMercanciaContenedores[[#This Row],[Toneladas en contenedores embarcadas en exterior vacíos]]+dataMercanciaContenedores[[#This Row],[Toneladas en contenedores desembarcadas en exterior vacíos]]</f>
        <v>798</v>
      </c>
      <c r="V48" s="3">
        <f>+dataMercanciaContenedores[[#This Row],[TOTAL toneladas en contenedores en exterior con carga]]+dataMercanciaContenedores[[#This Row],[TOTAL toneladas en contenedores en exterior vacíos]]</f>
        <v>26082</v>
      </c>
      <c r="W48" s="3">
        <f>+dataMercanciaContenedores[[#This Row],[Toneladas en contenedores embarcadas en cabotaje con carga]]+dataMercanciaContenedores[[#This Row],[Toneladas en contenedores embarcadas en exterior con carga]]</f>
        <v>3449</v>
      </c>
      <c r="X48" s="3">
        <f>+dataMercanciaContenedores[[#This Row],[Toneladas en contenedores embarcadas en cabotaje vacíos]]+dataMercanciaContenedores[[#This Row],[Toneladas en contenedores embarcadas en exterior vacíos]]</f>
        <v>16957</v>
      </c>
      <c r="Y48" s="3">
        <f>+dataMercanciaContenedores[[#This Row],[TOTAL Toneladas en contenedores con carga embarcadas]]+dataMercanciaContenedores[[#This Row],[TOTAL Toneladas en contenedores vacíos embarcadas]]</f>
        <v>20406</v>
      </c>
      <c r="Z48" s="3">
        <f>+dataMercanciaContenedores[[#This Row],[Toneladas en contenedores desembarcadas en cabotaje con carga]]+dataMercanciaContenedores[[#This Row],[Toneladas en contenedores desembarcadas en exterior con carga]]</f>
        <v>98048</v>
      </c>
      <c r="AA48" s="3">
        <f>+dataMercanciaContenedores[[#This Row],[Toneladas en contenedores desembarcadas en cabotaje vacíos]]+dataMercanciaContenedores[[#This Row],[Toneladas en contenedores desembarcadas en exterior vacíos]]</f>
        <v>16</v>
      </c>
      <c r="AB48" s="3">
        <f>+dataMercanciaContenedores[[#This Row],[TOTAL Toneladas en contenedores con carga desembarcadas]]+dataMercanciaContenedores[[#This Row],[TOTAL Toneladas en contenedores vacíos desembarcadas]]</f>
        <v>98064</v>
      </c>
      <c r="AC48" s="3">
        <f>+dataMercanciaContenedores[[#This Row],[TOTAL toneladas embarcadas en contenedor]]+dataMercanciaContenedores[[#This Row],[TOTAL toneladas desembarcadas en contenedor]]</f>
        <v>118470</v>
      </c>
    </row>
    <row r="49" spans="1:29" hidden="1" x14ac:dyDescent="0.2">
      <c r="A49" s="1">
        <v>2004</v>
      </c>
      <c r="B49" s="1" t="s">
        <v>29</v>
      </c>
      <c r="C49" s="1" t="s">
        <v>40</v>
      </c>
      <c r="D49" s="1" t="s">
        <v>41</v>
      </c>
      <c r="E49" s="2">
        <v>0</v>
      </c>
      <c r="F49" s="2">
        <v>0</v>
      </c>
      <c r="G49" s="3">
        <f>+dataMercanciaContenedores[[#This Row],[Toneladas en contenedores embarcadas en cabotaje con carga]]+dataMercanciaContenedores[[#This Row],[Toneladas en contenedores embarcadas en cabotaje vacíos]]</f>
        <v>0</v>
      </c>
      <c r="H49" s="2">
        <v>0</v>
      </c>
      <c r="I49" s="2">
        <v>0</v>
      </c>
      <c r="J49" s="3">
        <f>+dataMercanciaContenedores[[#This Row],[Toneladas en contenedores desembarcadas en cabotaje con carga]]+dataMercanciaContenedores[[#This Row],[Toneladas en contenedores desembarcadas en cabotaje vacíos]]</f>
        <v>0</v>
      </c>
      <c r="K49" s="3">
        <f>+dataMercanciaContenedores[[#This Row],[Toneladas en contenedores embarcadas en cabotaje con carga]]+dataMercanciaContenedores[[#This Row],[Toneladas en contenedores desembarcadas en cabotaje con carga]]</f>
        <v>0</v>
      </c>
      <c r="L49" s="3">
        <f>+dataMercanciaContenedores[[#This Row],[Toneladas en contenedores embarcadas en cabotaje vacíos]]+dataMercanciaContenedores[[#This Row],[Toneladas en contenedores desembarcadas en cabotaje vacíos]]</f>
        <v>0</v>
      </c>
      <c r="M49" s="3">
        <f>+dataMercanciaContenedores[[#This Row],[TOTAL toneladas en contenedores en cabotaje con carga]]+dataMercanciaContenedores[[#This Row],[TOTAL toneladas en contenedores en cabotaje vacíos]]</f>
        <v>0</v>
      </c>
      <c r="N49" s="2">
        <v>0</v>
      </c>
      <c r="O49" s="2">
        <v>0</v>
      </c>
      <c r="P49" s="3">
        <f>+dataMercanciaContenedores[[#This Row],[Toneladas en contenedores embarcadas en exterior con carga]]+dataMercanciaContenedores[[#This Row],[Toneladas en contenedores embarcadas en exterior vacíos]]</f>
        <v>0</v>
      </c>
      <c r="Q49" s="2">
        <v>0</v>
      </c>
      <c r="R49" s="2">
        <v>0</v>
      </c>
      <c r="S49" s="3">
        <f>+dataMercanciaContenedores[[#This Row],[Toneladas en contenedores desembarcadas en exterior con carga]]+dataMercanciaContenedores[[#This Row],[Toneladas en contenedores desembarcadas en exterior vacíos]]</f>
        <v>0</v>
      </c>
      <c r="T49" s="3">
        <f>+dataMercanciaContenedores[[#This Row],[Toneladas en contenedores embarcadas en exterior con carga]]+dataMercanciaContenedores[[#This Row],[Toneladas en contenedores desembarcadas en exterior con carga]]</f>
        <v>0</v>
      </c>
      <c r="U49" s="3">
        <f>+dataMercanciaContenedores[[#This Row],[Toneladas en contenedores embarcadas en exterior vacíos]]+dataMercanciaContenedores[[#This Row],[Toneladas en contenedores desembarcadas en exterior vacíos]]</f>
        <v>0</v>
      </c>
      <c r="V49" s="3">
        <f>+dataMercanciaContenedores[[#This Row],[TOTAL toneladas en contenedores en exterior con carga]]+dataMercanciaContenedores[[#This Row],[TOTAL toneladas en contenedores en exterior vacíos]]</f>
        <v>0</v>
      </c>
      <c r="W49" s="3">
        <f>+dataMercanciaContenedores[[#This Row],[Toneladas en contenedores embarcadas en cabotaje con carga]]+dataMercanciaContenedores[[#This Row],[Toneladas en contenedores embarcadas en exterior con carga]]</f>
        <v>0</v>
      </c>
      <c r="X49" s="3">
        <f>+dataMercanciaContenedores[[#This Row],[Toneladas en contenedores embarcadas en cabotaje vacíos]]+dataMercanciaContenedores[[#This Row],[Toneladas en contenedores embarcadas en exterior vacíos]]</f>
        <v>0</v>
      </c>
      <c r="Y49" s="3">
        <f>+dataMercanciaContenedores[[#This Row],[TOTAL Toneladas en contenedores con carga embarcadas]]+dataMercanciaContenedores[[#This Row],[TOTAL Toneladas en contenedores vacíos embarcadas]]</f>
        <v>0</v>
      </c>
      <c r="Z49" s="3">
        <f>+dataMercanciaContenedores[[#This Row],[Toneladas en contenedores desembarcadas en cabotaje con carga]]+dataMercanciaContenedores[[#This Row],[Toneladas en contenedores desembarcadas en exterior con carga]]</f>
        <v>0</v>
      </c>
      <c r="AA49" s="3">
        <f>+dataMercanciaContenedores[[#This Row],[Toneladas en contenedores desembarcadas en cabotaje vacíos]]+dataMercanciaContenedores[[#This Row],[Toneladas en contenedores desembarcadas en exterior vacíos]]</f>
        <v>0</v>
      </c>
      <c r="AB49" s="3">
        <f>+dataMercanciaContenedores[[#This Row],[TOTAL Toneladas en contenedores con carga desembarcadas]]+dataMercanciaContenedores[[#This Row],[TOTAL Toneladas en contenedores vacíos desembarcadas]]</f>
        <v>0</v>
      </c>
      <c r="AC49" s="3">
        <f>+dataMercanciaContenedores[[#This Row],[TOTAL toneladas embarcadas en contenedor]]+dataMercanciaContenedores[[#This Row],[TOTAL toneladas desembarcadas en contenedor]]</f>
        <v>0</v>
      </c>
    </row>
    <row r="50" spans="1:29" hidden="1" x14ac:dyDescent="0.2">
      <c r="A50" s="1">
        <v>2004</v>
      </c>
      <c r="B50" s="1" t="s">
        <v>30</v>
      </c>
      <c r="C50" s="1" t="s">
        <v>40</v>
      </c>
      <c r="D50" s="1" t="s">
        <v>41</v>
      </c>
      <c r="E50" s="2">
        <v>0</v>
      </c>
      <c r="F50" s="2">
        <v>0</v>
      </c>
      <c r="G50" s="3">
        <f>+dataMercanciaContenedores[[#This Row],[Toneladas en contenedores embarcadas en cabotaje con carga]]+dataMercanciaContenedores[[#This Row],[Toneladas en contenedores embarcadas en cabotaje vacíos]]</f>
        <v>0</v>
      </c>
      <c r="H50" s="2">
        <v>0</v>
      </c>
      <c r="I50" s="2">
        <v>0</v>
      </c>
      <c r="J50" s="3">
        <f>+dataMercanciaContenedores[[#This Row],[Toneladas en contenedores desembarcadas en cabotaje con carga]]+dataMercanciaContenedores[[#This Row],[Toneladas en contenedores desembarcadas en cabotaje vacíos]]</f>
        <v>0</v>
      </c>
      <c r="K50" s="3">
        <f>+dataMercanciaContenedores[[#This Row],[Toneladas en contenedores embarcadas en cabotaje con carga]]+dataMercanciaContenedores[[#This Row],[Toneladas en contenedores desembarcadas en cabotaje con carga]]</f>
        <v>0</v>
      </c>
      <c r="L50" s="3">
        <f>+dataMercanciaContenedores[[#This Row],[Toneladas en contenedores embarcadas en cabotaje vacíos]]+dataMercanciaContenedores[[#This Row],[Toneladas en contenedores desembarcadas en cabotaje vacíos]]</f>
        <v>0</v>
      </c>
      <c r="M50" s="3">
        <f>+dataMercanciaContenedores[[#This Row],[TOTAL toneladas en contenedores en cabotaje con carga]]+dataMercanciaContenedores[[#This Row],[TOTAL toneladas en contenedores en cabotaje vacíos]]</f>
        <v>0</v>
      </c>
      <c r="N50" s="2">
        <v>0</v>
      </c>
      <c r="O50" s="2">
        <v>0</v>
      </c>
      <c r="P50" s="3">
        <f>+dataMercanciaContenedores[[#This Row],[Toneladas en contenedores embarcadas en exterior con carga]]+dataMercanciaContenedores[[#This Row],[Toneladas en contenedores embarcadas en exterior vacíos]]</f>
        <v>0</v>
      </c>
      <c r="Q50" s="2">
        <v>0</v>
      </c>
      <c r="R50" s="2">
        <v>0</v>
      </c>
      <c r="S50" s="3">
        <f>+dataMercanciaContenedores[[#This Row],[Toneladas en contenedores desembarcadas en exterior con carga]]+dataMercanciaContenedores[[#This Row],[Toneladas en contenedores desembarcadas en exterior vacíos]]</f>
        <v>0</v>
      </c>
      <c r="T50" s="3">
        <f>+dataMercanciaContenedores[[#This Row],[Toneladas en contenedores embarcadas en exterior con carga]]+dataMercanciaContenedores[[#This Row],[Toneladas en contenedores desembarcadas en exterior con carga]]</f>
        <v>0</v>
      </c>
      <c r="U50" s="3">
        <f>+dataMercanciaContenedores[[#This Row],[Toneladas en contenedores embarcadas en exterior vacíos]]+dataMercanciaContenedores[[#This Row],[Toneladas en contenedores desembarcadas en exterior vacíos]]</f>
        <v>0</v>
      </c>
      <c r="V50" s="3">
        <f>+dataMercanciaContenedores[[#This Row],[TOTAL toneladas en contenedores en exterior con carga]]+dataMercanciaContenedores[[#This Row],[TOTAL toneladas en contenedores en exterior vacíos]]</f>
        <v>0</v>
      </c>
      <c r="W50" s="3">
        <f>+dataMercanciaContenedores[[#This Row],[Toneladas en contenedores embarcadas en cabotaje con carga]]+dataMercanciaContenedores[[#This Row],[Toneladas en contenedores embarcadas en exterior con carga]]</f>
        <v>0</v>
      </c>
      <c r="X50" s="3">
        <f>+dataMercanciaContenedores[[#This Row],[Toneladas en contenedores embarcadas en cabotaje vacíos]]+dataMercanciaContenedores[[#This Row],[Toneladas en contenedores embarcadas en exterior vacíos]]</f>
        <v>0</v>
      </c>
      <c r="Y50" s="3">
        <f>+dataMercanciaContenedores[[#This Row],[TOTAL Toneladas en contenedores con carga embarcadas]]+dataMercanciaContenedores[[#This Row],[TOTAL Toneladas en contenedores vacíos embarcadas]]</f>
        <v>0</v>
      </c>
      <c r="Z50" s="3">
        <f>+dataMercanciaContenedores[[#This Row],[Toneladas en contenedores desembarcadas en cabotaje con carga]]+dataMercanciaContenedores[[#This Row],[Toneladas en contenedores desembarcadas en exterior con carga]]</f>
        <v>0</v>
      </c>
      <c r="AA50" s="3">
        <f>+dataMercanciaContenedores[[#This Row],[Toneladas en contenedores desembarcadas en cabotaje vacíos]]+dataMercanciaContenedores[[#This Row],[Toneladas en contenedores desembarcadas en exterior vacíos]]</f>
        <v>0</v>
      </c>
      <c r="AB50" s="3">
        <f>+dataMercanciaContenedores[[#This Row],[TOTAL Toneladas en contenedores con carga desembarcadas]]+dataMercanciaContenedores[[#This Row],[TOTAL Toneladas en contenedores vacíos desembarcadas]]</f>
        <v>0</v>
      </c>
      <c r="AC50" s="3">
        <f>+dataMercanciaContenedores[[#This Row],[TOTAL toneladas embarcadas en contenedor]]+dataMercanciaContenedores[[#This Row],[TOTAL toneladas desembarcadas en contenedor]]</f>
        <v>0</v>
      </c>
    </row>
    <row r="51" spans="1:29" hidden="1" x14ac:dyDescent="0.2">
      <c r="A51" s="1">
        <v>2004</v>
      </c>
      <c r="B51" s="1" t="s">
        <v>31</v>
      </c>
      <c r="C51" s="1" t="s">
        <v>40</v>
      </c>
      <c r="D51" s="1" t="s">
        <v>41</v>
      </c>
      <c r="E51" s="2">
        <v>517843</v>
      </c>
      <c r="F51" s="2">
        <v>308123</v>
      </c>
      <c r="G51" s="3">
        <f>+dataMercanciaContenedores[[#This Row],[Toneladas en contenedores embarcadas en cabotaje con carga]]+dataMercanciaContenedores[[#This Row],[Toneladas en contenedores embarcadas en cabotaje vacíos]]</f>
        <v>825966</v>
      </c>
      <c r="H51" s="2">
        <v>1953107</v>
      </c>
      <c r="I51" s="2">
        <v>36618</v>
      </c>
      <c r="J51" s="3">
        <f>+dataMercanciaContenedores[[#This Row],[Toneladas en contenedores desembarcadas en cabotaje con carga]]+dataMercanciaContenedores[[#This Row],[Toneladas en contenedores desembarcadas en cabotaje vacíos]]</f>
        <v>1989725</v>
      </c>
      <c r="K51" s="3">
        <f>+dataMercanciaContenedores[[#This Row],[Toneladas en contenedores embarcadas en cabotaje con carga]]+dataMercanciaContenedores[[#This Row],[Toneladas en contenedores desembarcadas en cabotaje con carga]]</f>
        <v>2470950</v>
      </c>
      <c r="L51" s="3">
        <f>+dataMercanciaContenedores[[#This Row],[Toneladas en contenedores embarcadas en cabotaje vacíos]]+dataMercanciaContenedores[[#This Row],[Toneladas en contenedores desembarcadas en cabotaje vacíos]]</f>
        <v>344741</v>
      </c>
      <c r="M51" s="3">
        <f>+dataMercanciaContenedores[[#This Row],[TOTAL toneladas en contenedores en cabotaje con carga]]+dataMercanciaContenedores[[#This Row],[TOTAL toneladas en contenedores en cabotaje vacíos]]</f>
        <v>2815691</v>
      </c>
      <c r="N51" s="2">
        <v>58998</v>
      </c>
      <c r="O51" s="2">
        <v>40482</v>
      </c>
      <c r="P51" s="3">
        <f>+dataMercanciaContenedores[[#This Row],[Toneladas en contenedores embarcadas en exterior con carga]]+dataMercanciaContenedores[[#This Row],[Toneladas en contenedores embarcadas en exterior vacíos]]</f>
        <v>99480</v>
      </c>
      <c r="Q51" s="2">
        <v>503192</v>
      </c>
      <c r="R51" s="2">
        <v>3919</v>
      </c>
      <c r="S51" s="3">
        <f>+dataMercanciaContenedores[[#This Row],[Toneladas en contenedores desembarcadas en exterior con carga]]+dataMercanciaContenedores[[#This Row],[Toneladas en contenedores desembarcadas en exterior vacíos]]</f>
        <v>507111</v>
      </c>
      <c r="T51" s="3">
        <f>+dataMercanciaContenedores[[#This Row],[Toneladas en contenedores embarcadas en exterior con carga]]+dataMercanciaContenedores[[#This Row],[Toneladas en contenedores desembarcadas en exterior con carga]]</f>
        <v>562190</v>
      </c>
      <c r="U51" s="3">
        <f>+dataMercanciaContenedores[[#This Row],[Toneladas en contenedores embarcadas en exterior vacíos]]+dataMercanciaContenedores[[#This Row],[Toneladas en contenedores desembarcadas en exterior vacíos]]</f>
        <v>44401</v>
      </c>
      <c r="V51" s="3">
        <f>+dataMercanciaContenedores[[#This Row],[TOTAL toneladas en contenedores en exterior con carga]]+dataMercanciaContenedores[[#This Row],[TOTAL toneladas en contenedores en exterior vacíos]]</f>
        <v>606591</v>
      </c>
      <c r="W51" s="3">
        <f>+dataMercanciaContenedores[[#This Row],[Toneladas en contenedores embarcadas en cabotaje con carga]]+dataMercanciaContenedores[[#This Row],[Toneladas en contenedores embarcadas en exterior con carga]]</f>
        <v>576841</v>
      </c>
      <c r="X51" s="3">
        <f>+dataMercanciaContenedores[[#This Row],[Toneladas en contenedores embarcadas en cabotaje vacíos]]+dataMercanciaContenedores[[#This Row],[Toneladas en contenedores embarcadas en exterior vacíos]]</f>
        <v>348605</v>
      </c>
      <c r="Y51" s="3">
        <f>+dataMercanciaContenedores[[#This Row],[TOTAL Toneladas en contenedores con carga embarcadas]]+dataMercanciaContenedores[[#This Row],[TOTAL Toneladas en contenedores vacíos embarcadas]]</f>
        <v>925446</v>
      </c>
      <c r="Z51" s="3">
        <f>+dataMercanciaContenedores[[#This Row],[Toneladas en contenedores desembarcadas en cabotaje con carga]]+dataMercanciaContenedores[[#This Row],[Toneladas en contenedores desembarcadas en exterior con carga]]</f>
        <v>2456299</v>
      </c>
      <c r="AA51" s="3">
        <f>+dataMercanciaContenedores[[#This Row],[Toneladas en contenedores desembarcadas en cabotaje vacíos]]+dataMercanciaContenedores[[#This Row],[Toneladas en contenedores desembarcadas en exterior vacíos]]</f>
        <v>40537</v>
      </c>
      <c r="AB51" s="3">
        <f>+dataMercanciaContenedores[[#This Row],[TOTAL Toneladas en contenedores con carga desembarcadas]]+dataMercanciaContenedores[[#This Row],[TOTAL Toneladas en contenedores vacíos desembarcadas]]</f>
        <v>2496836</v>
      </c>
      <c r="AC51" s="3">
        <f>+dataMercanciaContenedores[[#This Row],[TOTAL toneladas embarcadas en contenedor]]+dataMercanciaContenedores[[#This Row],[TOTAL toneladas desembarcadas en contenedor]]</f>
        <v>3422282</v>
      </c>
    </row>
    <row r="52" spans="1:29" hidden="1" x14ac:dyDescent="0.2">
      <c r="A52" s="1">
        <v>2004</v>
      </c>
      <c r="B52" s="1" t="s">
        <v>32</v>
      </c>
      <c r="C52" s="1" t="s">
        <v>40</v>
      </c>
      <c r="D52" s="1" t="s">
        <v>41</v>
      </c>
      <c r="E52" s="2">
        <v>323</v>
      </c>
      <c r="F52" s="2">
        <v>0</v>
      </c>
      <c r="G52" s="3">
        <f>+dataMercanciaContenedores[[#This Row],[Toneladas en contenedores embarcadas en cabotaje con carga]]+dataMercanciaContenedores[[#This Row],[Toneladas en contenedores embarcadas en cabotaje vacíos]]</f>
        <v>323</v>
      </c>
      <c r="H52" s="2">
        <v>0</v>
      </c>
      <c r="I52" s="2">
        <v>0</v>
      </c>
      <c r="J52" s="3">
        <f>+dataMercanciaContenedores[[#This Row],[Toneladas en contenedores desembarcadas en cabotaje con carga]]+dataMercanciaContenedores[[#This Row],[Toneladas en contenedores desembarcadas en cabotaje vacíos]]</f>
        <v>0</v>
      </c>
      <c r="K52" s="3">
        <f>+dataMercanciaContenedores[[#This Row],[Toneladas en contenedores embarcadas en cabotaje con carga]]+dataMercanciaContenedores[[#This Row],[Toneladas en contenedores desembarcadas en cabotaje con carga]]</f>
        <v>323</v>
      </c>
      <c r="L52" s="3">
        <f>+dataMercanciaContenedores[[#This Row],[Toneladas en contenedores embarcadas en cabotaje vacíos]]+dataMercanciaContenedores[[#This Row],[Toneladas en contenedores desembarcadas en cabotaje vacíos]]</f>
        <v>0</v>
      </c>
      <c r="M52" s="3">
        <f>+dataMercanciaContenedores[[#This Row],[TOTAL toneladas en contenedores en cabotaje con carga]]+dataMercanciaContenedores[[#This Row],[TOTAL toneladas en contenedores en cabotaje vacíos]]</f>
        <v>323</v>
      </c>
      <c r="N52" s="2">
        <v>674</v>
      </c>
      <c r="O52" s="2">
        <v>0</v>
      </c>
      <c r="P52" s="3">
        <f>+dataMercanciaContenedores[[#This Row],[Toneladas en contenedores embarcadas en exterior con carga]]+dataMercanciaContenedores[[#This Row],[Toneladas en contenedores embarcadas en exterior vacíos]]</f>
        <v>674</v>
      </c>
      <c r="Q52" s="2">
        <v>1014</v>
      </c>
      <c r="R52" s="2">
        <v>0</v>
      </c>
      <c r="S52" s="3">
        <f>+dataMercanciaContenedores[[#This Row],[Toneladas en contenedores desembarcadas en exterior con carga]]+dataMercanciaContenedores[[#This Row],[Toneladas en contenedores desembarcadas en exterior vacíos]]</f>
        <v>1014</v>
      </c>
      <c r="T52" s="3">
        <f>+dataMercanciaContenedores[[#This Row],[Toneladas en contenedores embarcadas en exterior con carga]]+dataMercanciaContenedores[[#This Row],[Toneladas en contenedores desembarcadas en exterior con carga]]</f>
        <v>1688</v>
      </c>
      <c r="U52" s="3">
        <f>+dataMercanciaContenedores[[#This Row],[Toneladas en contenedores embarcadas en exterior vacíos]]+dataMercanciaContenedores[[#This Row],[Toneladas en contenedores desembarcadas en exterior vacíos]]</f>
        <v>0</v>
      </c>
      <c r="V52" s="3">
        <f>+dataMercanciaContenedores[[#This Row],[TOTAL toneladas en contenedores en exterior con carga]]+dataMercanciaContenedores[[#This Row],[TOTAL toneladas en contenedores en exterior vacíos]]</f>
        <v>1688</v>
      </c>
      <c r="W52" s="3">
        <f>+dataMercanciaContenedores[[#This Row],[Toneladas en contenedores embarcadas en cabotaje con carga]]+dataMercanciaContenedores[[#This Row],[Toneladas en contenedores embarcadas en exterior con carga]]</f>
        <v>997</v>
      </c>
      <c r="X52" s="3">
        <f>+dataMercanciaContenedores[[#This Row],[Toneladas en contenedores embarcadas en cabotaje vacíos]]+dataMercanciaContenedores[[#This Row],[Toneladas en contenedores embarcadas en exterior vacíos]]</f>
        <v>0</v>
      </c>
      <c r="Y52" s="3">
        <f>+dataMercanciaContenedores[[#This Row],[TOTAL Toneladas en contenedores con carga embarcadas]]+dataMercanciaContenedores[[#This Row],[TOTAL Toneladas en contenedores vacíos embarcadas]]</f>
        <v>997</v>
      </c>
      <c r="Z52" s="3">
        <f>+dataMercanciaContenedores[[#This Row],[Toneladas en contenedores desembarcadas en cabotaje con carga]]+dataMercanciaContenedores[[#This Row],[Toneladas en contenedores desembarcadas en exterior con carga]]</f>
        <v>1014</v>
      </c>
      <c r="AA52" s="3">
        <f>+dataMercanciaContenedores[[#This Row],[Toneladas en contenedores desembarcadas en cabotaje vacíos]]+dataMercanciaContenedores[[#This Row],[Toneladas en contenedores desembarcadas en exterior vacíos]]</f>
        <v>0</v>
      </c>
      <c r="AB52" s="3">
        <f>+dataMercanciaContenedores[[#This Row],[TOTAL Toneladas en contenedores con carga desembarcadas]]+dataMercanciaContenedores[[#This Row],[TOTAL Toneladas en contenedores vacíos desembarcadas]]</f>
        <v>1014</v>
      </c>
      <c r="AC52" s="3">
        <f>+dataMercanciaContenedores[[#This Row],[TOTAL toneladas embarcadas en contenedor]]+dataMercanciaContenedores[[#This Row],[TOTAL toneladas desembarcadas en contenedor]]</f>
        <v>2011</v>
      </c>
    </row>
    <row r="53" spans="1:29" hidden="1" x14ac:dyDescent="0.2">
      <c r="A53" s="1">
        <v>2004</v>
      </c>
      <c r="B53" s="1" t="s">
        <v>33</v>
      </c>
      <c r="C53" s="1" t="s">
        <v>40</v>
      </c>
      <c r="D53" s="1" t="s">
        <v>41</v>
      </c>
      <c r="E53" s="2">
        <v>595005</v>
      </c>
      <c r="F53" s="2">
        <v>895</v>
      </c>
      <c r="G53" s="3">
        <f>+dataMercanciaContenedores[[#This Row],[Toneladas en contenedores embarcadas en cabotaje con carga]]+dataMercanciaContenedores[[#This Row],[Toneladas en contenedores embarcadas en cabotaje vacíos]]</f>
        <v>595900</v>
      </c>
      <c r="H53" s="2">
        <v>43360</v>
      </c>
      <c r="I53" s="2">
        <v>99271</v>
      </c>
      <c r="J53" s="3">
        <f>+dataMercanciaContenedores[[#This Row],[Toneladas en contenedores desembarcadas en cabotaje con carga]]+dataMercanciaContenedores[[#This Row],[Toneladas en contenedores desembarcadas en cabotaje vacíos]]</f>
        <v>142631</v>
      </c>
      <c r="K53" s="3">
        <f>+dataMercanciaContenedores[[#This Row],[Toneladas en contenedores embarcadas en cabotaje con carga]]+dataMercanciaContenedores[[#This Row],[Toneladas en contenedores desembarcadas en cabotaje con carga]]</f>
        <v>638365</v>
      </c>
      <c r="L53" s="3">
        <f>+dataMercanciaContenedores[[#This Row],[Toneladas en contenedores embarcadas en cabotaje vacíos]]+dataMercanciaContenedores[[#This Row],[Toneladas en contenedores desembarcadas en cabotaje vacíos]]</f>
        <v>100166</v>
      </c>
      <c r="M53" s="3">
        <f>+dataMercanciaContenedores[[#This Row],[TOTAL toneladas en contenedores en cabotaje con carga]]+dataMercanciaContenedores[[#This Row],[TOTAL toneladas en contenedores en cabotaje vacíos]]</f>
        <v>738531</v>
      </c>
      <c r="N53" s="2">
        <v>421</v>
      </c>
      <c r="O53" s="2">
        <v>0</v>
      </c>
      <c r="P53" s="3">
        <f>+dataMercanciaContenedores[[#This Row],[Toneladas en contenedores embarcadas en exterior con carga]]+dataMercanciaContenedores[[#This Row],[Toneladas en contenedores embarcadas en exterior vacíos]]</f>
        <v>421</v>
      </c>
      <c r="Q53" s="2">
        <v>0</v>
      </c>
      <c r="R53" s="2">
        <v>0</v>
      </c>
      <c r="S53" s="3">
        <f>+dataMercanciaContenedores[[#This Row],[Toneladas en contenedores desembarcadas en exterior con carga]]+dataMercanciaContenedores[[#This Row],[Toneladas en contenedores desembarcadas en exterior vacíos]]</f>
        <v>0</v>
      </c>
      <c r="T53" s="3">
        <f>+dataMercanciaContenedores[[#This Row],[Toneladas en contenedores embarcadas en exterior con carga]]+dataMercanciaContenedores[[#This Row],[Toneladas en contenedores desembarcadas en exterior con carga]]</f>
        <v>421</v>
      </c>
      <c r="U53" s="3">
        <f>+dataMercanciaContenedores[[#This Row],[Toneladas en contenedores embarcadas en exterior vacíos]]+dataMercanciaContenedores[[#This Row],[Toneladas en contenedores desembarcadas en exterior vacíos]]</f>
        <v>0</v>
      </c>
      <c r="V53" s="3">
        <f>+dataMercanciaContenedores[[#This Row],[TOTAL toneladas en contenedores en exterior con carga]]+dataMercanciaContenedores[[#This Row],[TOTAL toneladas en contenedores en exterior vacíos]]</f>
        <v>421</v>
      </c>
      <c r="W53" s="3">
        <f>+dataMercanciaContenedores[[#This Row],[Toneladas en contenedores embarcadas en cabotaje con carga]]+dataMercanciaContenedores[[#This Row],[Toneladas en contenedores embarcadas en exterior con carga]]</f>
        <v>595426</v>
      </c>
      <c r="X53" s="3">
        <f>+dataMercanciaContenedores[[#This Row],[Toneladas en contenedores embarcadas en cabotaje vacíos]]+dataMercanciaContenedores[[#This Row],[Toneladas en contenedores embarcadas en exterior vacíos]]</f>
        <v>895</v>
      </c>
      <c r="Y53" s="3">
        <f>+dataMercanciaContenedores[[#This Row],[TOTAL Toneladas en contenedores con carga embarcadas]]+dataMercanciaContenedores[[#This Row],[TOTAL Toneladas en contenedores vacíos embarcadas]]</f>
        <v>596321</v>
      </c>
      <c r="Z53" s="3">
        <f>+dataMercanciaContenedores[[#This Row],[Toneladas en contenedores desembarcadas en cabotaje con carga]]+dataMercanciaContenedores[[#This Row],[Toneladas en contenedores desembarcadas en exterior con carga]]</f>
        <v>43360</v>
      </c>
      <c r="AA53" s="3">
        <f>+dataMercanciaContenedores[[#This Row],[Toneladas en contenedores desembarcadas en cabotaje vacíos]]+dataMercanciaContenedores[[#This Row],[Toneladas en contenedores desembarcadas en exterior vacíos]]</f>
        <v>99271</v>
      </c>
      <c r="AB53" s="3">
        <f>+dataMercanciaContenedores[[#This Row],[TOTAL Toneladas en contenedores con carga desembarcadas]]+dataMercanciaContenedores[[#This Row],[TOTAL Toneladas en contenedores vacíos desembarcadas]]</f>
        <v>142631</v>
      </c>
      <c r="AC53" s="3">
        <f>+dataMercanciaContenedores[[#This Row],[TOTAL toneladas embarcadas en contenedor]]+dataMercanciaContenedores[[#This Row],[TOTAL toneladas desembarcadas en contenedor]]</f>
        <v>738952</v>
      </c>
    </row>
    <row r="54" spans="1:29" hidden="1" x14ac:dyDescent="0.2">
      <c r="A54" s="1">
        <v>2004</v>
      </c>
      <c r="B54" s="1" t="s">
        <v>34</v>
      </c>
      <c r="C54" s="1" t="s">
        <v>40</v>
      </c>
      <c r="D54" s="1" t="s">
        <v>41</v>
      </c>
      <c r="E54" s="2">
        <v>87175</v>
      </c>
      <c r="F54" s="2">
        <v>147</v>
      </c>
      <c r="G54" s="3">
        <f>+dataMercanciaContenedores[[#This Row],[Toneladas en contenedores embarcadas en cabotaje con carga]]+dataMercanciaContenedores[[#This Row],[Toneladas en contenedores embarcadas en cabotaje vacíos]]</f>
        <v>87322</v>
      </c>
      <c r="H54" s="2">
        <v>11891</v>
      </c>
      <c r="I54" s="2">
        <v>10410</v>
      </c>
      <c r="J54" s="3">
        <f>+dataMercanciaContenedores[[#This Row],[Toneladas en contenedores desembarcadas en cabotaje con carga]]+dataMercanciaContenedores[[#This Row],[Toneladas en contenedores desembarcadas en cabotaje vacíos]]</f>
        <v>22301</v>
      </c>
      <c r="K54" s="3">
        <f>+dataMercanciaContenedores[[#This Row],[Toneladas en contenedores embarcadas en cabotaje con carga]]+dataMercanciaContenedores[[#This Row],[Toneladas en contenedores desembarcadas en cabotaje con carga]]</f>
        <v>99066</v>
      </c>
      <c r="L54" s="3">
        <f>+dataMercanciaContenedores[[#This Row],[Toneladas en contenedores embarcadas en cabotaje vacíos]]+dataMercanciaContenedores[[#This Row],[Toneladas en contenedores desembarcadas en cabotaje vacíos]]</f>
        <v>10557</v>
      </c>
      <c r="M54" s="3">
        <f>+dataMercanciaContenedores[[#This Row],[TOTAL toneladas en contenedores en cabotaje con carga]]+dataMercanciaContenedores[[#This Row],[TOTAL toneladas en contenedores en cabotaje vacíos]]</f>
        <v>109623</v>
      </c>
      <c r="N54" s="2">
        <v>24001</v>
      </c>
      <c r="O54" s="2">
        <v>44</v>
      </c>
      <c r="P54" s="3">
        <f>+dataMercanciaContenedores[[#This Row],[Toneladas en contenedores embarcadas en exterior con carga]]+dataMercanciaContenedores[[#This Row],[Toneladas en contenedores embarcadas en exterior vacíos]]</f>
        <v>24045</v>
      </c>
      <c r="Q54" s="2">
        <v>5104</v>
      </c>
      <c r="R54" s="2">
        <v>1244</v>
      </c>
      <c r="S54" s="3">
        <f>+dataMercanciaContenedores[[#This Row],[Toneladas en contenedores desembarcadas en exterior con carga]]+dataMercanciaContenedores[[#This Row],[Toneladas en contenedores desembarcadas en exterior vacíos]]</f>
        <v>6348</v>
      </c>
      <c r="T54" s="3">
        <f>+dataMercanciaContenedores[[#This Row],[Toneladas en contenedores embarcadas en exterior con carga]]+dataMercanciaContenedores[[#This Row],[Toneladas en contenedores desembarcadas en exterior con carga]]</f>
        <v>29105</v>
      </c>
      <c r="U54" s="3">
        <f>+dataMercanciaContenedores[[#This Row],[Toneladas en contenedores embarcadas en exterior vacíos]]+dataMercanciaContenedores[[#This Row],[Toneladas en contenedores desembarcadas en exterior vacíos]]</f>
        <v>1288</v>
      </c>
      <c r="V54" s="3">
        <f>+dataMercanciaContenedores[[#This Row],[TOTAL toneladas en contenedores en exterior con carga]]+dataMercanciaContenedores[[#This Row],[TOTAL toneladas en contenedores en exterior vacíos]]</f>
        <v>30393</v>
      </c>
      <c r="W54" s="3">
        <f>+dataMercanciaContenedores[[#This Row],[Toneladas en contenedores embarcadas en cabotaje con carga]]+dataMercanciaContenedores[[#This Row],[Toneladas en contenedores embarcadas en exterior con carga]]</f>
        <v>111176</v>
      </c>
      <c r="X54" s="3">
        <f>+dataMercanciaContenedores[[#This Row],[Toneladas en contenedores embarcadas en cabotaje vacíos]]+dataMercanciaContenedores[[#This Row],[Toneladas en contenedores embarcadas en exterior vacíos]]</f>
        <v>191</v>
      </c>
      <c r="Y54" s="3">
        <f>+dataMercanciaContenedores[[#This Row],[TOTAL Toneladas en contenedores con carga embarcadas]]+dataMercanciaContenedores[[#This Row],[TOTAL Toneladas en contenedores vacíos embarcadas]]</f>
        <v>111367</v>
      </c>
      <c r="Z54" s="3">
        <f>+dataMercanciaContenedores[[#This Row],[Toneladas en contenedores desembarcadas en cabotaje con carga]]+dataMercanciaContenedores[[#This Row],[Toneladas en contenedores desembarcadas en exterior con carga]]</f>
        <v>16995</v>
      </c>
      <c r="AA54" s="3">
        <f>+dataMercanciaContenedores[[#This Row],[Toneladas en contenedores desembarcadas en cabotaje vacíos]]+dataMercanciaContenedores[[#This Row],[Toneladas en contenedores desembarcadas en exterior vacíos]]</f>
        <v>11654</v>
      </c>
      <c r="AB54" s="3">
        <f>+dataMercanciaContenedores[[#This Row],[TOTAL Toneladas en contenedores con carga desembarcadas]]+dataMercanciaContenedores[[#This Row],[TOTAL Toneladas en contenedores vacíos desembarcadas]]</f>
        <v>28649</v>
      </c>
      <c r="AC54" s="3">
        <f>+dataMercanciaContenedores[[#This Row],[TOTAL toneladas embarcadas en contenedor]]+dataMercanciaContenedores[[#This Row],[TOTAL toneladas desembarcadas en contenedor]]</f>
        <v>140016</v>
      </c>
    </row>
    <row r="55" spans="1:29" hidden="1" x14ac:dyDescent="0.2">
      <c r="A55" s="1">
        <v>2004</v>
      </c>
      <c r="B55" s="1" t="s">
        <v>35</v>
      </c>
      <c r="C55" s="1" t="s">
        <v>40</v>
      </c>
      <c r="D55" s="1" t="s">
        <v>41</v>
      </c>
      <c r="E55" s="2">
        <v>1425180</v>
      </c>
      <c r="F55" s="2">
        <v>43595</v>
      </c>
      <c r="G55" s="3">
        <f>+dataMercanciaContenedores[[#This Row],[Toneladas en contenedores embarcadas en cabotaje con carga]]+dataMercanciaContenedores[[#This Row],[Toneladas en contenedores embarcadas en cabotaje vacíos]]</f>
        <v>1468775</v>
      </c>
      <c r="H55" s="2">
        <v>463207</v>
      </c>
      <c r="I55" s="2">
        <v>106131</v>
      </c>
      <c r="J55" s="3">
        <f>+dataMercanciaContenedores[[#This Row],[Toneladas en contenedores desembarcadas en cabotaje con carga]]+dataMercanciaContenedores[[#This Row],[Toneladas en contenedores desembarcadas en cabotaje vacíos]]</f>
        <v>569338</v>
      </c>
      <c r="K55" s="3">
        <f>+dataMercanciaContenedores[[#This Row],[Toneladas en contenedores embarcadas en cabotaje con carga]]+dataMercanciaContenedores[[#This Row],[Toneladas en contenedores desembarcadas en cabotaje con carga]]</f>
        <v>1888387</v>
      </c>
      <c r="L55" s="3">
        <f>+dataMercanciaContenedores[[#This Row],[Toneladas en contenedores embarcadas en cabotaje vacíos]]+dataMercanciaContenedores[[#This Row],[Toneladas en contenedores desembarcadas en cabotaje vacíos]]</f>
        <v>149726</v>
      </c>
      <c r="M55" s="3">
        <f>+dataMercanciaContenedores[[#This Row],[TOTAL toneladas en contenedores en cabotaje con carga]]+dataMercanciaContenedores[[#This Row],[TOTAL toneladas en contenedores en cabotaje vacíos]]</f>
        <v>2038113</v>
      </c>
      <c r="N55" s="2">
        <v>12286517</v>
      </c>
      <c r="O55" s="2">
        <v>417150</v>
      </c>
      <c r="P55" s="3">
        <f>+dataMercanciaContenedores[[#This Row],[Toneladas en contenedores embarcadas en exterior con carga]]+dataMercanciaContenedores[[#This Row],[Toneladas en contenedores embarcadas en exterior vacíos]]</f>
        <v>12703667</v>
      </c>
      <c r="Q55" s="2">
        <v>8717615</v>
      </c>
      <c r="R55" s="2">
        <v>521854</v>
      </c>
      <c r="S55" s="3">
        <f>+dataMercanciaContenedores[[#This Row],[Toneladas en contenedores desembarcadas en exterior con carga]]+dataMercanciaContenedores[[#This Row],[Toneladas en contenedores desembarcadas en exterior vacíos]]</f>
        <v>9239469</v>
      </c>
      <c r="T55" s="3">
        <f>+dataMercanciaContenedores[[#This Row],[Toneladas en contenedores embarcadas en exterior con carga]]+dataMercanciaContenedores[[#This Row],[Toneladas en contenedores desembarcadas en exterior con carga]]</f>
        <v>21004132</v>
      </c>
      <c r="U55" s="3">
        <f>+dataMercanciaContenedores[[#This Row],[Toneladas en contenedores embarcadas en exterior vacíos]]+dataMercanciaContenedores[[#This Row],[Toneladas en contenedores desembarcadas en exterior vacíos]]</f>
        <v>939004</v>
      </c>
      <c r="V55" s="3">
        <f>+dataMercanciaContenedores[[#This Row],[TOTAL toneladas en contenedores en exterior con carga]]+dataMercanciaContenedores[[#This Row],[TOTAL toneladas en contenedores en exterior vacíos]]</f>
        <v>21943136</v>
      </c>
      <c r="W55" s="3">
        <f>+dataMercanciaContenedores[[#This Row],[Toneladas en contenedores embarcadas en cabotaje con carga]]+dataMercanciaContenedores[[#This Row],[Toneladas en contenedores embarcadas en exterior con carga]]</f>
        <v>13711697</v>
      </c>
      <c r="X55" s="3">
        <f>+dataMercanciaContenedores[[#This Row],[Toneladas en contenedores embarcadas en cabotaje vacíos]]+dataMercanciaContenedores[[#This Row],[Toneladas en contenedores embarcadas en exterior vacíos]]</f>
        <v>460745</v>
      </c>
      <c r="Y55" s="3">
        <f>+dataMercanciaContenedores[[#This Row],[TOTAL Toneladas en contenedores con carga embarcadas]]+dataMercanciaContenedores[[#This Row],[TOTAL Toneladas en contenedores vacíos embarcadas]]</f>
        <v>14172442</v>
      </c>
      <c r="Z55" s="3">
        <f>+dataMercanciaContenedores[[#This Row],[Toneladas en contenedores desembarcadas en cabotaje con carga]]+dataMercanciaContenedores[[#This Row],[Toneladas en contenedores desembarcadas en exterior con carga]]</f>
        <v>9180822</v>
      </c>
      <c r="AA55" s="3">
        <f>+dataMercanciaContenedores[[#This Row],[Toneladas en contenedores desembarcadas en cabotaje vacíos]]+dataMercanciaContenedores[[#This Row],[Toneladas en contenedores desembarcadas en exterior vacíos]]</f>
        <v>627985</v>
      </c>
      <c r="AB55" s="3">
        <f>+dataMercanciaContenedores[[#This Row],[TOTAL Toneladas en contenedores con carga desembarcadas]]+dataMercanciaContenedores[[#This Row],[TOTAL Toneladas en contenedores vacíos desembarcadas]]</f>
        <v>9808807</v>
      </c>
      <c r="AC55" s="3">
        <f>+dataMercanciaContenedores[[#This Row],[TOTAL toneladas embarcadas en contenedor]]+dataMercanciaContenedores[[#This Row],[TOTAL toneladas desembarcadas en contenedor]]</f>
        <v>23981249</v>
      </c>
    </row>
    <row r="56" spans="1:29" hidden="1" x14ac:dyDescent="0.2">
      <c r="A56" s="1">
        <v>2004</v>
      </c>
      <c r="B56" s="1" t="s">
        <v>36</v>
      </c>
      <c r="C56" s="1" t="s">
        <v>40</v>
      </c>
      <c r="D56" s="1" t="s">
        <v>41</v>
      </c>
      <c r="E56" s="2">
        <v>293678</v>
      </c>
      <c r="F56" s="2">
        <v>22123</v>
      </c>
      <c r="G56" s="3">
        <f>+dataMercanciaContenedores[[#This Row],[Toneladas en contenedores embarcadas en cabotaje con carga]]+dataMercanciaContenedores[[#This Row],[Toneladas en contenedores embarcadas en cabotaje vacíos]]</f>
        <v>315801</v>
      </c>
      <c r="H56" s="2">
        <v>214107</v>
      </c>
      <c r="I56" s="2">
        <v>26312</v>
      </c>
      <c r="J56" s="3">
        <f>+dataMercanciaContenedores[[#This Row],[Toneladas en contenedores desembarcadas en cabotaje con carga]]+dataMercanciaContenedores[[#This Row],[Toneladas en contenedores desembarcadas en cabotaje vacíos]]</f>
        <v>240419</v>
      </c>
      <c r="K56" s="3">
        <f>+dataMercanciaContenedores[[#This Row],[Toneladas en contenedores embarcadas en cabotaje con carga]]+dataMercanciaContenedores[[#This Row],[Toneladas en contenedores desembarcadas en cabotaje con carga]]</f>
        <v>507785</v>
      </c>
      <c r="L56" s="3">
        <f>+dataMercanciaContenedores[[#This Row],[Toneladas en contenedores embarcadas en cabotaje vacíos]]+dataMercanciaContenedores[[#This Row],[Toneladas en contenedores desembarcadas en cabotaje vacíos]]</f>
        <v>48435</v>
      </c>
      <c r="M56" s="3">
        <f>+dataMercanciaContenedores[[#This Row],[TOTAL toneladas en contenedores en cabotaje con carga]]+dataMercanciaContenedores[[#This Row],[TOTAL toneladas en contenedores en cabotaje vacíos]]</f>
        <v>556220</v>
      </c>
      <c r="N56" s="2">
        <v>658977</v>
      </c>
      <c r="O56" s="2">
        <v>18531</v>
      </c>
      <c r="P56" s="3">
        <f>+dataMercanciaContenedores[[#This Row],[Toneladas en contenedores embarcadas en exterior con carga]]+dataMercanciaContenedores[[#This Row],[Toneladas en contenedores embarcadas en exterior vacíos]]</f>
        <v>677508</v>
      </c>
      <c r="Q56" s="2">
        <v>737774</v>
      </c>
      <c r="R56" s="2">
        <v>24738</v>
      </c>
      <c r="S56" s="3">
        <f>+dataMercanciaContenedores[[#This Row],[Toneladas en contenedores desembarcadas en exterior con carga]]+dataMercanciaContenedores[[#This Row],[Toneladas en contenedores desembarcadas en exterior vacíos]]</f>
        <v>762512</v>
      </c>
      <c r="T56" s="3">
        <f>+dataMercanciaContenedores[[#This Row],[Toneladas en contenedores embarcadas en exterior con carga]]+dataMercanciaContenedores[[#This Row],[Toneladas en contenedores desembarcadas en exterior con carga]]</f>
        <v>1396751</v>
      </c>
      <c r="U56" s="3">
        <f>+dataMercanciaContenedores[[#This Row],[Toneladas en contenedores embarcadas en exterior vacíos]]+dataMercanciaContenedores[[#This Row],[Toneladas en contenedores desembarcadas en exterior vacíos]]</f>
        <v>43269</v>
      </c>
      <c r="V56" s="3">
        <f>+dataMercanciaContenedores[[#This Row],[TOTAL toneladas en contenedores en exterior con carga]]+dataMercanciaContenedores[[#This Row],[TOTAL toneladas en contenedores en exterior vacíos]]</f>
        <v>1440020</v>
      </c>
      <c r="W56" s="3">
        <f>+dataMercanciaContenedores[[#This Row],[Toneladas en contenedores embarcadas en cabotaje con carga]]+dataMercanciaContenedores[[#This Row],[Toneladas en contenedores embarcadas en exterior con carga]]</f>
        <v>952655</v>
      </c>
      <c r="X56" s="3">
        <f>+dataMercanciaContenedores[[#This Row],[Toneladas en contenedores embarcadas en cabotaje vacíos]]+dataMercanciaContenedores[[#This Row],[Toneladas en contenedores embarcadas en exterior vacíos]]</f>
        <v>40654</v>
      </c>
      <c r="Y56" s="3">
        <f>+dataMercanciaContenedores[[#This Row],[TOTAL Toneladas en contenedores con carga embarcadas]]+dataMercanciaContenedores[[#This Row],[TOTAL Toneladas en contenedores vacíos embarcadas]]</f>
        <v>993309</v>
      </c>
      <c r="Z56" s="3">
        <f>+dataMercanciaContenedores[[#This Row],[Toneladas en contenedores desembarcadas en cabotaje con carga]]+dataMercanciaContenedores[[#This Row],[Toneladas en contenedores desembarcadas en exterior con carga]]</f>
        <v>951881</v>
      </c>
      <c r="AA56" s="3">
        <f>+dataMercanciaContenedores[[#This Row],[Toneladas en contenedores desembarcadas en cabotaje vacíos]]+dataMercanciaContenedores[[#This Row],[Toneladas en contenedores desembarcadas en exterior vacíos]]</f>
        <v>51050</v>
      </c>
      <c r="AB56" s="3">
        <f>+dataMercanciaContenedores[[#This Row],[TOTAL Toneladas en contenedores con carga desembarcadas]]+dataMercanciaContenedores[[#This Row],[TOTAL Toneladas en contenedores vacíos desembarcadas]]</f>
        <v>1002931</v>
      </c>
      <c r="AC56" s="3">
        <f>+dataMercanciaContenedores[[#This Row],[TOTAL toneladas embarcadas en contenedor]]+dataMercanciaContenedores[[#This Row],[TOTAL toneladas desembarcadas en contenedor]]</f>
        <v>1996240</v>
      </c>
    </row>
    <row r="57" spans="1:29" hidden="1" x14ac:dyDescent="0.2">
      <c r="A57" s="1">
        <v>2004</v>
      </c>
      <c r="B57" s="1" t="s">
        <v>37</v>
      </c>
      <c r="C57" s="1" t="s">
        <v>40</v>
      </c>
      <c r="D57" s="1" t="s">
        <v>41</v>
      </c>
      <c r="E57" s="2">
        <v>0</v>
      </c>
      <c r="F57" s="2">
        <v>0</v>
      </c>
      <c r="G57" s="3">
        <f>+dataMercanciaContenedores[[#This Row],[Toneladas en contenedores embarcadas en cabotaje con carga]]+dataMercanciaContenedores[[#This Row],[Toneladas en contenedores embarcadas en cabotaje vacíos]]</f>
        <v>0</v>
      </c>
      <c r="H57" s="2">
        <v>0</v>
      </c>
      <c r="I57" s="2">
        <v>0</v>
      </c>
      <c r="J57" s="3">
        <f>+dataMercanciaContenedores[[#This Row],[Toneladas en contenedores desembarcadas en cabotaje con carga]]+dataMercanciaContenedores[[#This Row],[Toneladas en contenedores desembarcadas en cabotaje vacíos]]</f>
        <v>0</v>
      </c>
      <c r="K57" s="3">
        <f>+dataMercanciaContenedores[[#This Row],[Toneladas en contenedores embarcadas en cabotaje con carga]]+dataMercanciaContenedores[[#This Row],[Toneladas en contenedores desembarcadas en cabotaje con carga]]</f>
        <v>0</v>
      </c>
      <c r="L57" s="3">
        <f>+dataMercanciaContenedores[[#This Row],[Toneladas en contenedores embarcadas en cabotaje vacíos]]+dataMercanciaContenedores[[#This Row],[Toneladas en contenedores desembarcadas en cabotaje vacíos]]</f>
        <v>0</v>
      </c>
      <c r="M57" s="3">
        <f>+dataMercanciaContenedores[[#This Row],[TOTAL toneladas en contenedores en cabotaje con carga]]+dataMercanciaContenedores[[#This Row],[TOTAL toneladas en contenedores en cabotaje vacíos]]</f>
        <v>0</v>
      </c>
      <c r="N57" s="2">
        <v>0</v>
      </c>
      <c r="O57" s="2">
        <v>0</v>
      </c>
      <c r="P57" s="3">
        <f>+dataMercanciaContenedores[[#This Row],[Toneladas en contenedores embarcadas en exterior con carga]]+dataMercanciaContenedores[[#This Row],[Toneladas en contenedores embarcadas en exterior vacíos]]</f>
        <v>0</v>
      </c>
      <c r="Q57" s="2">
        <v>0</v>
      </c>
      <c r="R57" s="2">
        <v>0</v>
      </c>
      <c r="S57" s="3">
        <f>+dataMercanciaContenedores[[#This Row],[Toneladas en contenedores desembarcadas en exterior con carga]]+dataMercanciaContenedores[[#This Row],[Toneladas en contenedores desembarcadas en exterior vacíos]]</f>
        <v>0</v>
      </c>
      <c r="T57" s="3">
        <f>+dataMercanciaContenedores[[#This Row],[Toneladas en contenedores embarcadas en exterior con carga]]+dataMercanciaContenedores[[#This Row],[Toneladas en contenedores desembarcadas en exterior con carga]]</f>
        <v>0</v>
      </c>
      <c r="U57" s="3">
        <f>+dataMercanciaContenedores[[#This Row],[Toneladas en contenedores embarcadas en exterior vacíos]]+dataMercanciaContenedores[[#This Row],[Toneladas en contenedores desembarcadas en exterior vacíos]]</f>
        <v>0</v>
      </c>
      <c r="V57" s="3">
        <f>+dataMercanciaContenedores[[#This Row],[TOTAL toneladas en contenedores en exterior con carga]]+dataMercanciaContenedores[[#This Row],[TOTAL toneladas en contenedores en exterior vacíos]]</f>
        <v>0</v>
      </c>
      <c r="W57" s="3">
        <f>+dataMercanciaContenedores[[#This Row],[Toneladas en contenedores embarcadas en cabotaje con carga]]+dataMercanciaContenedores[[#This Row],[Toneladas en contenedores embarcadas en exterior con carga]]</f>
        <v>0</v>
      </c>
      <c r="X57" s="3">
        <f>+dataMercanciaContenedores[[#This Row],[Toneladas en contenedores embarcadas en cabotaje vacíos]]+dataMercanciaContenedores[[#This Row],[Toneladas en contenedores embarcadas en exterior vacíos]]</f>
        <v>0</v>
      </c>
      <c r="Y57" s="3">
        <f>+dataMercanciaContenedores[[#This Row],[TOTAL Toneladas en contenedores con carga embarcadas]]+dataMercanciaContenedores[[#This Row],[TOTAL Toneladas en contenedores vacíos embarcadas]]</f>
        <v>0</v>
      </c>
      <c r="Z57" s="3">
        <f>+dataMercanciaContenedores[[#This Row],[Toneladas en contenedores desembarcadas en cabotaje con carga]]+dataMercanciaContenedores[[#This Row],[Toneladas en contenedores desembarcadas en exterior con carga]]</f>
        <v>0</v>
      </c>
      <c r="AA57" s="3">
        <f>+dataMercanciaContenedores[[#This Row],[Toneladas en contenedores desembarcadas en cabotaje vacíos]]+dataMercanciaContenedores[[#This Row],[Toneladas en contenedores desembarcadas en exterior vacíos]]</f>
        <v>0</v>
      </c>
      <c r="AB57" s="3">
        <f>+dataMercanciaContenedores[[#This Row],[TOTAL Toneladas en contenedores con carga desembarcadas]]+dataMercanciaContenedores[[#This Row],[TOTAL Toneladas en contenedores vacíos desembarcadas]]</f>
        <v>0</v>
      </c>
      <c r="AC57" s="3">
        <f>+dataMercanciaContenedores[[#This Row],[TOTAL toneladas embarcadas en contenedor]]+dataMercanciaContenedores[[#This Row],[TOTAL toneladas desembarcadas en contenedor]]</f>
        <v>0</v>
      </c>
    </row>
    <row r="58" spans="1:29" hidden="1" x14ac:dyDescent="0.2">
      <c r="A58" s="1">
        <v>2005</v>
      </c>
      <c r="B58" s="1" t="s">
        <v>10</v>
      </c>
      <c r="C58" s="1" t="s">
        <v>40</v>
      </c>
      <c r="D58" s="1" t="s">
        <v>41</v>
      </c>
      <c r="E58" s="2">
        <v>0</v>
      </c>
      <c r="F58" s="2">
        <v>0</v>
      </c>
      <c r="G58" s="3">
        <f>+dataMercanciaContenedores[[#This Row],[Toneladas en contenedores embarcadas en cabotaje con carga]]+dataMercanciaContenedores[[#This Row],[Toneladas en contenedores embarcadas en cabotaje vacíos]]</f>
        <v>0</v>
      </c>
      <c r="H58" s="2">
        <v>0</v>
      </c>
      <c r="I58" s="2">
        <v>0</v>
      </c>
      <c r="J58" s="3">
        <f>+dataMercanciaContenedores[[#This Row],[Toneladas en contenedores desembarcadas en cabotaje con carga]]+dataMercanciaContenedores[[#This Row],[Toneladas en contenedores desembarcadas en cabotaje vacíos]]</f>
        <v>0</v>
      </c>
      <c r="K58" s="3">
        <f>+dataMercanciaContenedores[[#This Row],[Toneladas en contenedores embarcadas en cabotaje con carga]]+dataMercanciaContenedores[[#This Row],[Toneladas en contenedores desembarcadas en cabotaje con carga]]</f>
        <v>0</v>
      </c>
      <c r="L58" s="3">
        <f>+dataMercanciaContenedores[[#This Row],[Toneladas en contenedores embarcadas en cabotaje vacíos]]+dataMercanciaContenedores[[#This Row],[Toneladas en contenedores desembarcadas en cabotaje vacíos]]</f>
        <v>0</v>
      </c>
      <c r="M58" s="3">
        <f>+dataMercanciaContenedores[[#This Row],[TOTAL toneladas en contenedores en cabotaje con carga]]+dataMercanciaContenedores[[#This Row],[TOTAL toneladas en contenedores en cabotaje vacíos]]</f>
        <v>0</v>
      </c>
      <c r="N58" s="2">
        <v>0</v>
      </c>
      <c r="O58" s="2">
        <v>0</v>
      </c>
      <c r="P58" s="3">
        <f>+dataMercanciaContenedores[[#This Row],[Toneladas en contenedores embarcadas en exterior con carga]]+dataMercanciaContenedores[[#This Row],[Toneladas en contenedores embarcadas en exterior vacíos]]</f>
        <v>0</v>
      </c>
      <c r="Q58" s="2">
        <v>0</v>
      </c>
      <c r="R58" s="2">
        <v>0</v>
      </c>
      <c r="S58" s="3">
        <f>+dataMercanciaContenedores[[#This Row],[Toneladas en contenedores desembarcadas en exterior con carga]]+dataMercanciaContenedores[[#This Row],[Toneladas en contenedores desembarcadas en exterior vacíos]]</f>
        <v>0</v>
      </c>
      <c r="T58" s="3">
        <f>+dataMercanciaContenedores[[#This Row],[Toneladas en contenedores embarcadas en exterior con carga]]+dataMercanciaContenedores[[#This Row],[Toneladas en contenedores desembarcadas en exterior con carga]]</f>
        <v>0</v>
      </c>
      <c r="U58" s="3">
        <f>+dataMercanciaContenedores[[#This Row],[Toneladas en contenedores embarcadas en exterior vacíos]]+dataMercanciaContenedores[[#This Row],[Toneladas en contenedores desembarcadas en exterior vacíos]]</f>
        <v>0</v>
      </c>
      <c r="V58" s="3">
        <f>+dataMercanciaContenedores[[#This Row],[TOTAL toneladas en contenedores en exterior con carga]]+dataMercanciaContenedores[[#This Row],[TOTAL toneladas en contenedores en exterior vacíos]]</f>
        <v>0</v>
      </c>
      <c r="W58" s="3">
        <f>+dataMercanciaContenedores[[#This Row],[Toneladas en contenedores embarcadas en cabotaje con carga]]+dataMercanciaContenedores[[#This Row],[Toneladas en contenedores embarcadas en exterior con carga]]</f>
        <v>0</v>
      </c>
      <c r="X58" s="3">
        <f>+dataMercanciaContenedores[[#This Row],[Toneladas en contenedores embarcadas en cabotaje vacíos]]+dataMercanciaContenedores[[#This Row],[Toneladas en contenedores embarcadas en exterior vacíos]]</f>
        <v>0</v>
      </c>
      <c r="Y58" s="3">
        <f>+dataMercanciaContenedores[[#This Row],[TOTAL Toneladas en contenedores con carga embarcadas]]+dataMercanciaContenedores[[#This Row],[TOTAL Toneladas en contenedores vacíos embarcadas]]</f>
        <v>0</v>
      </c>
      <c r="Z58" s="3">
        <f>+dataMercanciaContenedores[[#This Row],[Toneladas en contenedores desembarcadas en cabotaje con carga]]+dataMercanciaContenedores[[#This Row],[Toneladas en contenedores desembarcadas en exterior con carga]]</f>
        <v>0</v>
      </c>
      <c r="AA58" s="3">
        <f>+dataMercanciaContenedores[[#This Row],[Toneladas en contenedores desembarcadas en cabotaje vacíos]]+dataMercanciaContenedores[[#This Row],[Toneladas en contenedores desembarcadas en exterior vacíos]]</f>
        <v>0</v>
      </c>
      <c r="AB58" s="3">
        <f>+dataMercanciaContenedores[[#This Row],[TOTAL Toneladas en contenedores con carga desembarcadas]]+dataMercanciaContenedores[[#This Row],[TOTAL Toneladas en contenedores vacíos desembarcadas]]</f>
        <v>0</v>
      </c>
      <c r="AC58" s="3">
        <f>+dataMercanciaContenedores[[#This Row],[TOTAL toneladas embarcadas en contenedor]]+dataMercanciaContenedores[[#This Row],[TOTAL toneladas desembarcadas en contenedor]]</f>
        <v>0</v>
      </c>
    </row>
    <row r="59" spans="1:29" hidden="1" x14ac:dyDescent="0.2">
      <c r="A59" s="1">
        <v>2005</v>
      </c>
      <c r="B59" s="1" t="s">
        <v>11</v>
      </c>
      <c r="C59" s="1" t="s">
        <v>40</v>
      </c>
      <c r="D59" s="1" t="s">
        <v>41</v>
      </c>
      <c r="E59" s="2">
        <v>728353</v>
      </c>
      <c r="F59" s="2">
        <v>12709</v>
      </c>
      <c r="G59" s="3">
        <f>+dataMercanciaContenedores[[#This Row],[Toneladas en contenedores embarcadas en cabotaje con carga]]+dataMercanciaContenedores[[#This Row],[Toneladas en contenedores embarcadas en cabotaje vacíos]]</f>
        <v>741062</v>
      </c>
      <c r="H59" s="2">
        <v>151586</v>
      </c>
      <c r="I59" s="2">
        <v>127913</v>
      </c>
      <c r="J59" s="3">
        <f>+dataMercanciaContenedores[[#This Row],[Toneladas en contenedores desembarcadas en cabotaje con carga]]+dataMercanciaContenedores[[#This Row],[Toneladas en contenedores desembarcadas en cabotaje vacíos]]</f>
        <v>279499</v>
      </c>
      <c r="K59" s="3">
        <f>+dataMercanciaContenedores[[#This Row],[Toneladas en contenedores embarcadas en cabotaje con carga]]+dataMercanciaContenedores[[#This Row],[Toneladas en contenedores desembarcadas en cabotaje con carga]]</f>
        <v>879939</v>
      </c>
      <c r="L59" s="3">
        <f>+dataMercanciaContenedores[[#This Row],[Toneladas en contenedores embarcadas en cabotaje vacíos]]+dataMercanciaContenedores[[#This Row],[Toneladas en contenedores desembarcadas en cabotaje vacíos]]</f>
        <v>140622</v>
      </c>
      <c r="M59" s="3">
        <f>+dataMercanciaContenedores[[#This Row],[TOTAL toneladas en contenedores en cabotaje con carga]]+dataMercanciaContenedores[[#This Row],[TOTAL toneladas en contenedores en cabotaje vacíos]]</f>
        <v>1020561</v>
      </c>
      <c r="N59" s="2">
        <v>65689</v>
      </c>
      <c r="O59" s="2">
        <v>238</v>
      </c>
      <c r="P59" s="3">
        <f>+dataMercanciaContenedores[[#This Row],[Toneladas en contenedores embarcadas en exterior con carga]]+dataMercanciaContenedores[[#This Row],[Toneladas en contenedores embarcadas en exterior vacíos]]</f>
        <v>65927</v>
      </c>
      <c r="Q59" s="2">
        <v>10287</v>
      </c>
      <c r="R59" s="2">
        <v>2217</v>
      </c>
      <c r="S59" s="3">
        <f>+dataMercanciaContenedores[[#This Row],[Toneladas en contenedores desembarcadas en exterior con carga]]+dataMercanciaContenedores[[#This Row],[Toneladas en contenedores desembarcadas en exterior vacíos]]</f>
        <v>12504</v>
      </c>
      <c r="T59" s="3">
        <f>+dataMercanciaContenedores[[#This Row],[Toneladas en contenedores embarcadas en exterior con carga]]+dataMercanciaContenedores[[#This Row],[Toneladas en contenedores desembarcadas en exterior con carga]]</f>
        <v>75976</v>
      </c>
      <c r="U59" s="3">
        <f>+dataMercanciaContenedores[[#This Row],[Toneladas en contenedores embarcadas en exterior vacíos]]+dataMercanciaContenedores[[#This Row],[Toneladas en contenedores desembarcadas en exterior vacíos]]</f>
        <v>2455</v>
      </c>
      <c r="V59" s="3">
        <f>+dataMercanciaContenedores[[#This Row],[TOTAL toneladas en contenedores en exterior con carga]]+dataMercanciaContenedores[[#This Row],[TOTAL toneladas en contenedores en exterior vacíos]]</f>
        <v>78431</v>
      </c>
      <c r="W59" s="3">
        <f>+dataMercanciaContenedores[[#This Row],[Toneladas en contenedores embarcadas en cabotaje con carga]]+dataMercanciaContenedores[[#This Row],[Toneladas en contenedores embarcadas en exterior con carga]]</f>
        <v>794042</v>
      </c>
      <c r="X59" s="3">
        <f>+dataMercanciaContenedores[[#This Row],[Toneladas en contenedores embarcadas en cabotaje vacíos]]+dataMercanciaContenedores[[#This Row],[Toneladas en contenedores embarcadas en exterior vacíos]]</f>
        <v>12947</v>
      </c>
      <c r="Y59" s="3">
        <f>+dataMercanciaContenedores[[#This Row],[TOTAL Toneladas en contenedores con carga embarcadas]]+dataMercanciaContenedores[[#This Row],[TOTAL Toneladas en contenedores vacíos embarcadas]]</f>
        <v>806989</v>
      </c>
      <c r="Z59" s="3">
        <f>+dataMercanciaContenedores[[#This Row],[Toneladas en contenedores desembarcadas en cabotaje con carga]]+dataMercanciaContenedores[[#This Row],[Toneladas en contenedores desembarcadas en exterior con carga]]</f>
        <v>161873</v>
      </c>
      <c r="AA59" s="3">
        <f>+dataMercanciaContenedores[[#This Row],[Toneladas en contenedores desembarcadas en cabotaje vacíos]]+dataMercanciaContenedores[[#This Row],[Toneladas en contenedores desembarcadas en exterior vacíos]]</f>
        <v>130130</v>
      </c>
      <c r="AB59" s="3">
        <f>+dataMercanciaContenedores[[#This Row],[TOTAL Toneladas en contenedores con carga desembarcadas]]+dataMercanciaContenedores[[#This Row],[TOTAL Toneladas en contenedores vacíos desembarcadas]]</f>
        <v>292003</v>
      </c>
      <c r="AC59" s="3">
        <f>+dataMercanciaContenedores[[#This Row],[TOTAL toneladas embarcadas en contenedor]]+dataMercanciaContenedores[[#This Row],[TOTAL toneladas desembarcadas en contenedor]]</f>
        <v>1098992</v>
      </c>
    </row>
    <row r="60" spans="1:29" hidden="1" x14ac:dyDescent="0.2">
      <c r="A60" s="1">
        <v>2005</v>
      </c>
      <c r="B60" s="1" t="s">
        <v>12</v>
      </c>
      <c r="C60" s="1" t="s">
        <v>40</v>
      </c>
      <c r="D60" s="1" t="s">
        <v>41</v>
      </c>
      <c r="E60" s="2">
        <v>0</v>
      </c>
      <c r="F60" s="2">
        <v>0</v>
      </c>
      <c r="G60" s="3">
        <f>+dataMercanciaContenedores[[#This Row],[Toneladas en contenedores embarcadas en cabotaje con carga]]+dataMercanciaContenedores[[#This Row],[Toneladas en contenedores embarcadas en cabotaje vacíos]]</f>
        <v>0</v>
      </c>
      <c r="H60" s="2">
        <v>24</v>
      </c>
      <c r="I60" s="2">
        <v>142</v>
      </c>
      <c r="J60" s="3">
        <f>+dataMercanciaContenedores[[#This Row],[Toneladas en contenedores desembarcadas en cabotaje con carga]]+dataMercanciaContenedores[[#This Row],[Toneladas en contenedores desembarcadas en cabotaje vacíos]]</f>
        <v>166</v>
      </c>
      <c r="K60" s="3">
        <f>+dataMercanciaContenedores[[#This Row],[Toneladas en contenedores embarcadas en cabotaje con carga]]+dataMercanciaContenedores[[#This Row],[Toneladas en contenedores desembarcadas en cabotaje con carga]]</f>
        <v>24</v>
      </c>
      <c r="L60" s="3">
        <f>+dataMercanciaContenedores[[#This Row],[Toneladas en contenedores embarcadas en cabotaje vacíos]]+dataMercanciaContenedores[[#This Row],[Toneladas en contenedores desembarcadas en cabotaje vacíos]]</f>
        <v>142</v>
      </c>
      <c r="M60" s="3">
        <f>+dataMercanciaContenedores[[#This Row],[TOTAL toneladas en contenedores en cabotaje con carga]]+dataMercanciaContenedores[[#This Row],[TOTAL toneladas en contenedores en cabotaje vacíos]]</f>
        <v>166</v>
      </c>
      <c r="N60" s="2">
        <v>0</v>
      </c>
      <c r="O60" s="2">
        <v>0</v>
      </c>
      <c r="P60" s="3">
        <f>+dataMercanciaContenedores[[#This Row],[Toneladas en contenedores embarcadas en exterior con carga]]+dataMercanciaContenedores[[#This Row],[Toneladas en contenedores embarcadas en exterior vacíos]]</f>
        <v>0</v>
      </c>
      <c r="Q60" s="2">
        <v>0</v>
      </c>
      <c r="R60" s="2">
        <v>0</v>
      </c>
      <c r="S60" s="3">
        <f>+dataMercanciaContenedores[[#This Row],[Toneladas en contenedores desembarcadas en exterior con carga]]+dataMercanciaContenedores[[#This Row],[Toneladas en contenedores desembarcadas en exterior vacíos]]</f>
        <v>0</v>
      </c>
      <c r="T60" s="3">
        <f>+dataMercanciaContenedores[[#This Row],[Toneladas en contenedores embarcadas en exterior con carga]]+dataMercanciaContenedores[[#This Row],[Toneladas en contenedores desembarcadas en exterior con carga]]</f>
        <v>0</v>
      </c>
      <c r="U60" s="3">
        <f>+dataMercanciaContenedores[[#This Row],[Toneladas en contenedores embarcadas en exterior vacíos]]+dataMercanciaContenedores[[#This Row],[Toneladas en contenedores desembarcadas en exterior vacíos]]</f>
        <v>0</v>
      </c>
      <c r="V60" s="3">
        <f>+dataMercanciaContenedores[[#This Row],[TOTAL toneladas en contenedores en exterior con carga]]+dataMercanciaContenedores[[#This Row],[TOTAL toneladas en contenedores en exterior vacíos]]</f>
        <v>0</v>
      </c>
      <c r="W60" s="3">
        <f>+dataMercanciaContenedores[[#This Row],[Toneladas en contenedores embarcadas en cabotaje con carga]]+dataMercanciaContenedores[[#This Row],[Toneladas en contenedores embarcadas en exterior con carga]]</f>
        <v>0</v>
      </c>
      <c r="X60" s="3">
        <f>+dataMercanciaContenedores[[#This Row],[Toneladas en contenedores embarcadas en cabotaje vacíos]]+dataMercanciaContenedores[[#This Row],[Toneladas en contenedores embarcadas en exterior vacíos]]</f>
        <v>0</v>
      </c>
      <c r="Y60" s="3">
        <f>+dataMercanciaContenedores[[#This Row],[TOTAL Toneladas en contenedores con carga embarcadas]]+dataMercanciaContenedores[[#This Row],[TOTAL Toneladas en contenedores vacíos embarcadas]]</f>
        <v>0</v>
      </c>
      <c r="Z60" s="3">
        <f>+dataMercanciaContenedores[[#This Row],[Toneladas en contenedores desembarcadas en cabotaje con carga]]+dataMercanciaContenedores[[#This Row],[Toneladas en contenedores desembarcadas en exterior con carga]]</f>
        <v>24</v>
      </c>
      <c r="AA60" s="3">
        <f>+dataMercanciaContenedores[[#This Row],[Toneladas en contenedores desembarcadas en cabotaje vacíos]]+dataMercanciaContenedores[[#This Row],[Toneladas en contenedores desembarcadas en exterior vacíos]]</f>
        <v>142</v>
      </c>
      <c r="AB60" s="3">
        <f>+dataMercanciaContenedores[[#This Row],[TOTAL Toneladas en contenedores con carga desembarcadas]]+dataMercanciaContenedores[[#This Row],[TOTAL Toneladas en contenedores vacíos desembarcadas]]</f>
        <v>166</v>
      </c>
      <c r="AC60" s="3">
        <f>+dataMercanciaContenedores[[#This Row],[TOTAL toneladas embarcadas en contenedor]]+dataMercanciaContenedores[[#This Row],[TOTAL toneladas desembarcadas en contenedor]]</f>
        <v>166</v>
      </c>
    </row>
    <row r="61" spans="1:29" hidden="1" x14ac:dyDescent="0.2">
      <c r="A61" s="1">
        <v>2005</v>
      </c>
      <c r="B61" s="1" t="s">
        <v>13</v>
      </c>
      <c r="C61" s="1" t="s">
        <v>40</v>
      </c>
      <c r="D61" s="1" t="s">
        <v>41</v>
      </c>
      <c r="E61" s="2">
        <v>66880</v>
      </c>
      <c r="F61" s="2">
        <v>170</v>
      </c>
      <c r="G61" s="3">
        <f>+dataMercanciaContenedores[[#This Row],[Toneladas en contenedores embarcadas en cabotaje con carga]]+dataMercanciaContenedores[[#This Row],[Toneladas en contenedores embarcadas en cabotaje vacíos]]</f>
        <v>67050</v>
      </c>
      <c r="H61" s="2">
        <v>9135</v>
      </c>
      <c r="I61" s="2">
        <v>9284</v>
      </c>
      <c r="J61" s="3">
        <f>+dataMercanciaContenedores[[#This Row],[Toneladas en contenedores desembarcadas en cabotaje con carga]]+dataMercanciaContenedores[[#This Row],[Toneladas en contenedores desembarcadas en cabotaje vacíos]]</f>
        <v>18419</v>
      </c>
      <c r="K61" s="3">
        <f>+dataMercanciaContenedores[[#This Row],[Toneladas en contenedores embarcadas en cabotaje con carga]]+dataMercanciaContenedores[[#This Row],[Toneladas en contenedores desembarcadas en cabotaje con carga]]</f>
        <v>76015</v>
      </c>
      <c r="L61" s="3">
        <f>+dataMercanciaContenedores[[#This Row],[Toneladas en contenedores embarcadas en cabotaje vacíos]]+dataMercanciaContenedores[[#This Row],[Toneladas en contenedores desembarcadas en cabotaje vacíos]]</f>
        <v>9454</v>
      </c>
      <c r="M61" s="3">
        <f>+dataMercanciaContenedores[[#This Row],[TOTAL toneladas en contenedores en cabotaje con carga]]+dataMercanciaContenedores[[#This Row],[TOTAL toneladas en contenedores en cabotaje vacíos]]</f>
        <v>85469</v>
      </c>
      <c r="N61" s="2">
        <v>5146</v>
      </c>
      <c r="O61" s="2">
        <v>0</v>
      </c>
      <c r="P61" s="3">
        <f>+dataMercanciaContenedores[[#This Row],[Toneladas en contenedores embarcadas en exterior con carga]]+dataMercanciaContenedores[[#This Row],[Toneladas en contenedores embarcadas en exterior vacíos]]</f>
        <v>5146</v>
      </c>
      <c r="Q61" s="2">
        <v>1372</v>
      </c>
      <c r="R61" s="2">
        <v>298</v>
      </c>
      <c r="S61" s="3">
        <f>+dataMercanciaContenedores[[#This Row],[Toneladas en contenedores desembarcadas en exterior con carga]]+dataMercanciaContenedores[[#This Row],[Toneladas en contenedores desembarcadas en exterior vacíos]]</f>
        <v>1670</v>
      </c>
      <c r="T61" s="3">
        <f>+dataMercanciaContenedores[[#This Row],[Toneladas en contenedores embarcadas en exterior con carga]]+dataMercanciaContenedores[[#This Row],[Toneladas en contenedores desembarcadas en exterior con carga]]</f>
        <v>6518</v>
      </c>
      <c r="U61" s="3">
        <f>+dataMercanciaContenedores[[#This Row],[Toneladas en contenedores embarcadas en exterior vacíos]]+dataMercanciaContenedores[[#This Row],[Toneladas en contenedores desembarcadas en exterior vacíos]]</f>
        <v>298</v>
      </c>
      <c r="V61" s="3">
        <f>+dataMercanciaContenedores[[#This Row],[TOTAL toneladas en contenedores en exterior con carga]]+dataMercanciaContenedores[[#This Row],[TOTAL toneladas en contenedores en exterior vacíos]]</f>
        <v>6816</v>
      </c>
      <c r="W61" s="3">
        <f>+dataMercanciaContenedores[[#This Row],[Toneladas en contenedores embarcadas en cabotaje con carga]]+dataMercanciaContenedores[[#This Row],[Toneladas en contenedores embarcadas en exterior con carga]]</f>
        <v>72026</v>
      </c>
      <c r="X61" s="3">
        <f>+dataMercanciaContenedores[[#This Row],[Toneladas en contenedores embarcadas en cabotaje vacíos]]+dataMercanciaContenedores[[#This Row],[Toneladas en contenedores embarcadas en exterior vacíos]]</f>
        <v>170</v>
      </c>
      <c r="Y61" s="3">
        <f>+dataMercanciaContenedores[[#This Row],[TOTAL Toneladas en contenedores con carga embarcadas]]+dataMercanciaContenedores[[#This Row],[TOTAL Toneladas en contenedores vacíos embarcadas]]</f>
        <v>72196</v>
      </c>
      <c r="Z61" s="3">
        <f>+dataMercanciaContenedores[[#This Row],[Toneladas en contenedores desembarcadas en cabotaje con carga]]+dataMercanciaContenedores[[#This Row],[Toneladas en contenedores desembarcadas en exterior con carga]]</f>
        <v>10507</v>
      </c>
      <c r="AA61" s="3">
        <f>+dataMercanciaContenedores[[#This Row],[Toneladas en contenedores desembarcadas en cabotaje vacíos]]+dataMercanciaContenedores[[#This Row],[Toneladas en contenedores desembarcadas en exterior vacíos]]</f>
        <v>9582</v>
      </c>
      <c r="AB61" s="3">
        <f>+dataMercanciaContenedores[[#This Row],[TOTAL Toneladas en contenedores con carga desembarcadas]]+dataMercanciaContenedores[[#This Row],[TOTAL Toneladas en contenedores vacíos desembarcadas]]</f>
        <v>20089</v>
      </c>
      <c r="AC61" s="3">
        <f>+dataMercanciaContenedores[[#This Row],[TOTAL toneladas embarcadas en contenedor]]+dataMercanciaContenedores[[#This Row],[TOTAL toneladas desembarcadas en contenedor]]</f>
        <v>92285</v>
      </c>
    </row>
    <row r="62" spans="1:29" hidden="1" x14ac:dyDescent="0.2">
      <c r="A62" s="1">
        <v>2005</v>
      </c>
      <c r="B62" s="1" t="s">
        <v>14</v>
      </c>
      <c r="C62" s="1" t="s">
        <v>40</v>
      </c>
      <c r="D62" s="1" t="s">
        <v>41</v>
      </c>
      <c r="E62" s="2">
        <v>1166152</v>
      </c>
      <c r="F62" s="2">
        <v>24623</v>
      </c>
      <c r="G62" s="3">
        <f>+dataMercanciaContenedores[[#This Row],[Toneladas en contenedores embarcadas en cabotaje con carga]]+dataMercanciaContenedores[[#This Row],[Toneladas en contenedores embarcadas en cabotaje vacíos]]</f>
        <v>1190775</v>
      </c>
      <c r="H62" s="2">
        <v>1216997</v>
      </c>
      <c r="I62" s="2">
        <v>47769</v>
      </c>
      <c r="J62" s="3">
        <f>+dataMercanciaContenedores[[#This Row],[Toneladas en contenedores desembarcadas en cabotaje con carga]]+dataMercanciaContenedores[[#This Row],[Toneladas en contenedores desembarcadas en cabotaje vacíos]]</f>
        <v>1264766</v>
      </c>
      <c r="K62" s="3">
        <f>+dataMercanciaContenedores[[#This Row],[Toneladas en contenedores embarcadas en cabotaje con carga]]+dataMercanciaContenedores[[#This Row],[Toneladas en contenedores desembarcadas en cabotaje con carga]]</f>
        <v>2383149</v>
      </c>
      <c r="L62" s="3">
        <f>+dataMercanciaContenedores[[#This Row],[Toneladas en contenedores embarcadas en cabotaje vacíos]]+dataMercanciaContenedores[[#This Row],[Toneladas en contenedores desembarcadas en cabotaje vacíos]]</f>
        <v>72392</v>
      </c>
      <c r="M62" s="3">
        <f>+dataMercanciaContenedores[[#This Row],[TOTAL toneladas en contenedores en cabotaje con carga]]+dataMercanciaContenedores[[#This Row],[TOTAL toneladas en contenedores en cabotaje vacíos]]</f>
        <v>2455541</v>
      </c>
      <c r="N62" s="2">
        <v>15907428</v>
      </c>
      <c r="O62" s="2">
        <v>775915</v>
      </c>
      <c r="P62" s="3">
        <f>+dataMercanciaContenedores[[#This Row],[Toneladas en contenedores embarcadas en exterior con carga]]+dataMercanciaContenedores[[#This Row],[Toneladas en contenedores embarcadas en exterior vacíos]]</f>
        <v>16683343</v>
      </c>
      <c r="Q62" s="2">
        <v>15491113</v>
      </c>
      <c r="R62" s="2">
        <v>761364</v>
      </c>
      <c r="S62" s="3">
        <f>+dataMercanciaContenedores[[#This Row],[Toneladas en contenedores desembarcadas en exterior con carga]]+dataMercanciaContenedores[[#This Row],[Toneladas en contenedores desembarcadas en exterior vacíos]]</f>
        <v>16252477</v>
      </c>
      <c r="T62" s="3">
        <f>+dataMercanciaContenedores[[#This Row],[Toneladas en contenedores embarcadas en exterior con carga]]+dataMercanciaContenedores[[#This Row],[Toneladas en contenedores desembarcadas en exterior con carga]]</f>
        <v>31398541</v>
      </c>
      <c r="U62" s="3">
        <f>+dataMercanciaContenedores[[#This Row],[Toneladas en contenedores embarcadas en exterior vacíos]]+dataMercanciaContenedores[[#This Row],[Toneladas en contenedores desembarcadas en exterior vacíos]]</f>
        <v>1537279</v>
      </c>
      <c r="V62" s="3">
        <f>+dataMercanciaContenedores[[#This Row],[TOTAL toneladas en contenedores en exterior con carga]]+dataMercanciaContenedores[[#This Row],[TOTAL toneladas en contenedores en exterior vacíos]]</f>
        <v>32935820</v>
      </c>
      <c r="W62" s="3">
        <f>+dataMercanciaContenedores[[#This Row],[Toneladas en contenedores embarcadas en cabotaje con carga]]+dataMercanciaContenedores[[#This Row],[Toneladas en contenedores embarcadas en exterior con carga]]</f>
        <v>17073580</v>
      </c>
      <c r="X62" s="3">
        <f>+dataMercanciaContenedores[[#This Row],[Toneladas en contenedores embarcadas en cabotaje vacíos]]+dataMercanciaContenedores[[#This Row],[Toneladas en contenedores embarcadas en exterior vacíos]]</f>
        <v>800538</v>
      </c>
      <c r="Y62" s="3">
        <f>+dataMercanciaContenedores[[#This Row],[TOTAL Toneladas en contenedores con carga embarcadas]]+dataMercanciaContenedores[[#This Row],[TOTAL Toneladas en contenedores vacíos embarcadas]]</f>
        <v>17874118</v>
      </c>
      <c r="Z62" s="3">
        <f>+dataMercanciaContenedores[[#This Row],[Toneladas en contenedores desembarcadas en cabotaje con carga]]+dataMercanciaContenedores[[#This Row],[Toneladas en contenedores desembarcadas en exterior con carga]]</f>
        <v>16708110</v>
      </c>
      <c r="AA62" s="3">
        <f>+dataMercanciaContenedores[[#This Row],[Toneladas en contenedores desembarcadas en cabotaje vacíos]]+dataMercanciaContenedores[[#This Row],[Toneladas en contenedores desembarcadas en exterior vacíos]]</f>
        <v>809133</v>
      </c>
      <c r="AB62" s="3">
        <f>+dataMercanciaContenedores[[#This Row],[TOTAL Toneladas en contenedores con carga desembarcadas]]+dataMercanciaContenedores[[#This Row],[TOTAL Toneladas en contenedores vacíos desembarcadas]]</f>
        <v>17517243</v>
      </c>
      <c r="AC62" s="3">
        <f>+dataMercanciaContenedores[[#This Row],[TOTAL toneladas embarcadas en contenedor]]+dataMercanciaContenedores[[#This Row],[TOTAL toneladas desembarcadas en contenedor]]</f>
        <v>35391361</v>
      </c>
    </row>
    <row r="63" spans="1:29" hidden="1" x14ac:dyDescent="0.2">
      <c r="A63" s="1">
        <v>2005</v>
      </c>
      <c r="B63" s="1" t="s">
        <v>15</v>
      </c>
      <c r="C63" s="1" t="s">
        <v>40</v>
      </c>
      <c r="D63" s="1" t="s">
        <v>41</v>
      </c>
      <c r="E63" s="2">
        <v>224906</v>
      </c>
      <c r="F63" s="2">
        <v>9231</v>
      </c>
      <c r="G63" s="3">
        <f>+dataMercanciaContenedores[[#This Row],[Toneladas en contenedores embarcadas en cabotaje con carga]]+dataMercanciaContenedores[[#This Row],[Toneladas en contenedores embarcadas en cabotaje vacíos]]</f>
        <v>234137</v>
      </c>
      <c r="H63" s="2">
        <v>20328</v>
      </c>
      <c r="I63" s="2">
        <v>65231</v>
      </c>
      <c r="J63" s="3">
        <f>+dataMercanciaContenedores[[#This Row],[Toneladas en contenedores desembarcadas en cabotaje con carga]]+dataMercanciaContenedores[[#This Row],[Toneladas en contenedores desembarcadas en cabotaje vacíos]]</f>
        <v>85559</v>
      </c>
      <c r="K63" s="3">
        <f>+dataMercanciaContenedores[[#This Row],[Toneladas en contenedores embarcadas en cabotaje con carga]]+dataMercanciaContenedores[[#This Row],[Toneladas en contenedores desembarcadas en cabotaje con carga]]</f>
        <v>245234</v>
      </c>
      <c r="L63" s="3">
        <f>+dataMercanciaContenedores[[#This Row],[Toneladas en contenedores embarcadas en cabotaje vacíos]]+dataMercanciaContenedores[[#This Row],[Toneladas en contenedores desembarcadas en cabotaje vacíos]]</f>
        <v>74462</v>
      </c>
      <c r="M63" s="3">
        <f>+dataMercanciaContenedores[[#This Row],[TOTAL toneladas en contenedores en cabotaje con carga]]+dataMercanciaContenedores[[#This Row],[TOTAL toneladas en contenedores en cabotaje vacíos]]</f>
        <v>319696</v>
      </c>
      <c r="N63" s="2">
        <v>571058</v>
      </c>
      <c r="O63" s="2">
        <v>13874</v>
      </c>
      <c r="P63" s="3">
        <f>+dataMercanciaContenedores[[#This Row],[Toneladas en contenedores embarcadas en exterior con carga]]+dataMercanciaContenedores[[#This Row],[Toneladas en contenedores embarcadas en exterior vacíos]]</f>
        <v>584932</v>
      </c>
      <c r="Q63" s="2">
        <v>216395</v>
      </c>
      <c r="R63" s="2">
        <v>30941</v>
      </c>
      <c r="S63" s="3">
        <f>+dataMercanciaContenedores[[#This Row],[Toneladas en contenedores desembarcadas en exterior con carga]]+dataMercanciaContenedores[[#This Row],[Toneladas en contenedores desembarcadas en exterior vacíos]]</f>
        <v>247336</v>
      </c>
      <c r="T63" s="3">
        <f>+dataMercanciaContenedores[[#This Row],[Toneladas en contenedores embarcadas en exterior con carga]]+dataMercanciaContenedores[[#This Row],[Toneladas en contenedores desembarcadas en exterior con carga]]</f>
        <v>787453</v>
      </c>
      <c r="U63" s="3">
        <f>+dataMercanciaContenedores[[#This Row],[Toneladas en contenedores embarcadas en exterior vacíos]]+dataMercanciaContenedores[[#This Row],[Toneladas en contenedores desembarcadas en exterior vacíos]]</f>
        <v>44815</v>
      </c>
      <c r="V63" s="3">
        <f>+dataMercanciaContenedores[[#This Row],[TOTAL toneladas en contenedores en exterior con carga]]+dataMercanciaContenedores[[#This Row],[TOTAL toneladas en contenedores en exterior vacíos]]</f>
        <v>832268</v>
      </c>
      <c r="W63" s="3">
        <f>+dataMercanciaContenedores[[#This Row],[Toneladas en contenedores embarcadas en cabotaje con carga]]+dataMercanciaContenedores[[#This Row],[Toneladas en contenedores embarcadas en exterior con carga]]</f>
        <v>795964</v>
      </c>
      <c r="X63" s="3">
        <f>+dataMercanciaContenedores[[#This Row],[Toneladas en contenedores embarcadas en cabotaje vacíos]]+dataMercanciaContenedores[[#This Row],[Toneladas en contenedores embarcadas en exterior vacíos]]</f>
        <v>23105</v>
      </c>
      <c r="Y63" s="3">
        <f>+dataMercanciaContenedores[[#This Row],[TOTAL Toneladas en contenedores con carga embarcadas]]+dataMercanciaContenedores[[#This Row],[TOTAL Toneladas en contenedores vacíos embarcadas]]</f>
        <v>819069</v>
      </c>
      <c r="Z63" s="3">
        <f>+dataMercanciaContenedores[[#This Row],[Toneladas en contenedores desembarcadas en cabotaje con carga]]+dataMercanciaContenedores[[#This Row],[Toneladas en contenedores desembarcadas en exterior con carga]]</f>
        <v>236723</v>
      </c>
      <c r="AA63" s="3">
        <f>+dataMercanciaContenedores[[#This Row],[Toneladas en contenedores desembarcadas en cabotaje vacíos]]+dataMercanciaContenedores[[#This Row],[Toneladas en contenedores desembarcadas en exterior vacíos]]</f>
        <v>96172</v>
      </c>
      <c r="AB63" s="3">
        <f>+dataMercanciaContenedores[[#This Row],[TOTAL Toneladas en contenedores con carga desembarcadas]]+dataMercanciaContenedores[[#This Row],[TOTAL Toneladas en contenedores vacíos desembarcadas]]</f>
        <v>332895</v>
      </c>
      <c r="AC63" s="3">
        <f>+dataMercanciaContenedores[[#This Row],[TOTAL toneladas embarcadas en contenedor]]+dataMercanciaContenedores[[#This Row],[TOTAL toneladas desembarcadas en contenedor]]</f>
        <v>1151964</v>
      </c>
    </row>
    <row r="64" spans="1:29" hidden="1" x14ac:dyDescent="0.2">
      <c r="A64" s="1">
        <v>2005</v>
      </c>
      <c r="B64" s="1" t="s">
        <v>16</v>
      </c>
      <c r="C64" s="1" t="s">
        <v>40</v>
      </c>
      <c r="D64" s="1" t="s">
        <v>41</v>
      </c>
      <c r="E64" s="2">
        <v>135413</v>
      </c>
      <c r="F64" s="2">
        <v>187588</v>
      </c>
      <c r="G64" s="3">
        <f>+dataMercanciaContenedores[[#This Row],[Toneladas en contenedores embarcadas en cabotaje con carga]]+dataMercanciaContenedores[[#This Row],[Toneladas en contenedores embarcadas en cabotaje vacíos]]</f>
        <v>323001</v>
      </c>
      <c r="H64" s="2">
        <v>1084757</v>
      </c>
      <c r="I64" s="2">
        <v>2401</v>
      </c>
      <c r="J64" s="3">
        <f>+dataMercanciaContenedores[[#This Row],[Toneladas en contenedores desembarcadas en cabotaje con carga]]+dataMercanciaContenedores[[#This Row],[Toneladas en contenedores desembarcadas en cabotaje vacíos]]</f>
        <v>1087158</v>
      </c>
      <c r="K64" s="3">
        <f>+dataMercanciaContenedores[[#This Row],[Toneladas en contenedores embarcadas en cabotaje con carga]]+dataMercanciaContenedores[[#This Row],[Toneladas en contenedores desembarcadas en cabotaje con carga]]</f>
        <v>1220170</v>
      </c>
      <c r="L64" s="3">
        <f>+dataMercanciaContenedores[[#This Row],[Toneladas en contenedores embarcadas en cabotaje vacíos]]+dataMercanciaContenedores[[#This Row],[Toneladas en contenedores desembarcadas en cabotaje vacíos]]</f>
        <v>189989</v>
      </c>
      <c r="M64" s="3">
        <f>+dataMercanciaContenedores[[#This Row],[TOTAL toneladas en contenedores en cabotaje con carga]]+dataMercanciaContenedores[[#This Row],[TOTAL toneladas en contenedores en cabotaje vacíos]]</f>
        <v>1410159</v>
      </c>
      <c r="N64" s="2">
        <v>0</v>
      </c>
      <c r="O64" s="2">
        <v>0</v>
      </c>
      <c r="P64" s="3">
        <f>+dataMercanciaContenedores[[#This Row],[Toneladas en contenedores embarcadas en exterior con carga]]+dataMercanciaContenedores[[#This Row],[Toneladas en contenedores embarcadas en exterior vacíos]]</f>
        <v>0</v>
      </c>
      <c r="Q64" s="2">
        <v>0</v>
      </c>
      <c r="R64" s="2">
        <v>0</v>
      </c>
      <c r="S64" s="3">
        <f>+dataMercanciaContenedores[[#This Row],[Toneladas en contenedores desembarcadas en exterior con carga]]+dataMercanciaContenedores[[#This Row],[Toneladas en contenedores desembarcadas en exterior vacíos]]</f>
        <v>0</v>
      </c>
      <c r="T64" s="3">
        <f>+dataMercanciaContenedores[[#This Row],[Toneladas en contenedores embarcadas en exterior con carga]]+dataMercanciaContenedores[[#This Row],[Toneladas en contenedores desembarcadas en exterior con carga]]</f>
        <v>0</v>
      </c>
      <c r="U64" s="3">
        <f>+dataMercanciaContenedores[[#This Row],[Toneladas en contenedores embarcadas en exterior vacíos]]+dataMercanciaContenedores[[#This Row],[Toneladas en contenedores desembarcadas en exterior vacíos]]</f>
        <v>0</v>
      </c>
      <c r="V64" s="3">
        <f>+dataMercanciaContenedores[[#This Row],[TOTAL toneladas en contenedores en exterior con carga]]+dataMercanciaContenedores[[#This Row],[TOTAL toneladas en contenedores en exterior vacíos]]</f>
        <v>0</v>
      </c>
      <c r="W64" s="3">
        <f>+dataMercanciaContenedores[[#This Row],[Toneladas en contenedores embarcadas en cabotaje con carga]]+dataMercanciaContenedores[[#This Row],[Toneladas en contenedores embarcadas en exterior con carga]]</f>
        <v>135413</v>
      </c>
      <c r="X64" s="3">
        <f>+dataMercanciaContenedores[[#This Row],[Toneladas en contenedores embarcadas en cabotaje vacíos]]+dataMercanciaContenedores[[#This Row],[Toneladas en contenedores embarcadas en exterior vacíos]]</f>
        <v>187588</v>
      </c>
      <c r="Y64" s="3">
        <f>+dataMercanciaContenedores[[#This Row],[TOTAL Toneladas en contenedores con carga embarcadas]]+dataMercanciaContenedores[[#This Row],[TOTAL Toneladas en contenedores vacíos embarcadas]]</f>
        <v>323001</v>
      </c>
      <c r="Z64" s="3">
        <f>+dataMercanciaContenedores[[#This Row],[Toneladas en contenedores desembarcadas en cabotaje con carga]]+dataMercanciaContenedores[[#This Row],[Toneladas en contenedores desembarcadas en exterior con carga]]</f>
        <v>1084757</v>
      </c>
      <c r="AA64" s="3">
        <f>+dataMercanciaContenedores[[#This Row],[Toneladas en contenedores desembarcadas en cabotaje vacíos]]+dataMercanciaContenedores[[#This Row],[Toneladas en contenedores desembarcadas en exterior vacíos]]</f>
        <v>2401</v>
      </c>
      <c r="AB64" s="3">
        <f>+dataMercanciaContenedores[[#This Row],[TOTAL Toneladas en contenedores con carga desembarcadas]]+dataMercanciaContenedores[[#This Row],[TOTAL Toneladas en contenedores vacíos desembarcadas]]</f>
        <v>1087158</v>
      </c>
      <c r="AC64" s="3">
        <f>+dataMercanciaContenedores[[#This Row],[TOTAL toneladas embarcadas en contenedor]]+dataMercanciaContenedores[[#This Row],[TOTAL toneladas desembarcadas en contenedor]]</f>
        <v>1410159</v>
      </c>
    </row>
    <row r="65" spans="1:29" hidden="1" x14ac:dyDescent="0.2">
      <c r="A65" s="1">
        <v>2005</v>
      </c>
      <c r="B65" s="1" t="s">
        <v>17</v>
      </c>
      <c r="C65" s="1" t="s">
        <v>40</v>
      </c>
      <c r="D65" s="1" t="s">
        <v>41</v>
      </c>
      <c r="E65" s="2">
        <v>1458728.3929999999</v>
      </c>
      <c r="F65" s="2">
        <v>45987.57</v>
      </c>
      <c r="G65" s="3">
        <f>+dataMercanciaContenedores[[#This Row],[Toneladas en contenedores embarcadas en cabotaje con carga]]+dataMercanciaContenedores[[#This Row],[Toneladas en contenedores embarcadas en cabotaje vacíos]]</f>
        <v>1504715.963</v>
      </c>
      <c r="H65" s="2">
        <v>265957.087</v>
      </c>
      <c r="I65" s="2">
        <v>245334.06</v>
      </c>
      <c r="J65" s="3">
        <f>+dataMercanciaContenedores[[#This Row],[Toneladas en contenedores desembarcadas en cabotaje con carga]]+dataMercanciaContenedores[[#This Row],[Toneladas en contenedores desembarcadas en cabotaje vacíos]]</f>
        <v>511291.147</v>
      </c>
      <c r="K65" s="3">
        <f>+dataMercanciaContenedores[[#This Row],[Toneladas en contenedores embarcadas en cabotaje con carga]]+dataMercanciaContenedores[[#This Row],[Toneladas en contenedores desembarcadas en cabotaje con carga]]</f>
        <v>1724685.48</v>
      </c>
      <c r="L65" s="3">
        <f>+dataMercanciaContenedores[[#This Row],[Toneladas en contenedores embarcadas en cabotaje vacíos]]+dataMercanciaContenedores[[#This Row],[Toneladas en contenedores desembarcadas en cabotaje vacíos]]</f>
        <v>291321.63</v>
      </c>
      <c r="M65" s="3">
        <f>+dataMercanciaContenedores[[#This Row],[TOTAL toneladas en contenedores en cabotaje con carga]]+dataMercanciaContenedores[[#This Row],[TOTAL toneladas en contenedores en cabotaje vacíos]]</f>
        <v>2016007.1099999999</v>
      </c>
      <c r="N65" s="2">
        <v>8338611.5659999996</v>
      </c>
      <c r="O65" s="2">
        <v>442777.57400000002</v>
      </c>
      <c r="P65" s="3">
        <f>+dataMercanciaContenedores[[#This Row],[Toneladas en contenedores embarcadas en exterior con carga]]+dataMercanciaContenedores[[#This Row],[Toneladas en contenedores embarcadas en exterior vacíos]]</f>
        <v>8781389.1400000006</v>
      </c>
      <c r="Q65" s="2">
        <v>8823066.8709999993</v>
      </c>
      <c r="R65" s="2">
        <v>308346.696</v>
      </c>
      <c r="S65" s="3">
        <f>+dataMercanciaContenedores[[#This Row],[Toneladas en contenedores desembarcadas en exterior con carga]]+dataMercanciaContenedores[[#This Row],[Toneladas en contenedores desembarcadas en exterior vacíos]]</f>
        <v>9131413.5669999998</v>
      </c>
      <c r="T65" s="3">
        <f>+dataMercanciaContenedores[[#This Row],[Toneladas en contenedores embarcadas en exterior con carga]]+dataMercanciaContenedores[[#This Row],[Toneladas en contenedores desembarcadas en exterior con carga]]</f>
        <v>17161678.436999999</v>
      </c>
      <c r="U65" s="3">
        <f>+dataMercanciaContenedores[[#This Row],[Toneladas en contenedores embarcadas en exterior vacíos]]+dataMercanciaContenedores[[#This Row],[Toneladas en contenedores desembarcadas en exterior vacíos]]</f>
        <v>751124.27</v>
      </c>
      <c r="V65" s="3">
        <f>+dataMercanciaContenedores[[#This Row],[TOTAL toneladas en contenedores en exterior con carga]]+dataMercanciaContenedores[[#This Row],[TOTAL toneladas en contenedores en exterior vacíos]]</f>
        <v>17912802.706999999</v>
      </c>
      <c r="W65" s="3">
        <f>+dataMercanciaContenedores[[#This Row],[Toneladas en contenedores embarcadas en cabotaje con carga]]+dataMercanciaContenedores[[#This Row],[Toneladas en contenedores embarcadas en exterior con carga]]</f>
        <v>9797339.9589999989</v>
      </c>
      <c r="X65" s="3">
        <f>+dataMercanciaContenedores[[#This Row],[Toneladas en contenedores embarcadas en cabotaje vacíos]]+dataMercanciaContenedores[[#This Row],[Toneladas en contenedores embarcadas en exterior vacíos]]</f>
        <v>488765.14400000003</v>
      </c>
      <c r="Y65" s="3">
        <f>+dataMercanciaContenedores[[#This Row],[TOTAL Toneladas en contenedores con carga embarcadas]]+dataMercanciaContenedores[[#This Row],[TOTAL Toneladas en contenedores vacíos embarcadas]]</f>
        <v>10286105.102999998</v>
      </c>
      <c r="Z65" s="3">
        <f>+dataMercanciaContenedores[[#This Row],[Toneladas en contenedores desembarcadas en cabotaje con carga]]+dataMercanciaContenedores[[#This Row],[Toneladas en contenedores desembarcadas en exterior con carga]]</f>
        <v>9089023.9579999987</v>
      </c>
      <c r="AA65" s="3">
        <f>+dataMercanciaContenedores[[#This Row],[Toneladas en contenedores desembarcadas en cabotaje vacíos]]+dataMercanciaContenedores[[#This Row],[Toneladas en contenedores desembarcadas en exterior vacíos]]</f>
        <v>553680.75600000005</v>
      </c>
      <c r="AB65" s="3">
        <f>+dataMercanciaContenedores[[#This Row],[TOTAL Toneladas en contenedores con carga desembarcadas]]+dataMercanciaContenedores[[#This Row],[TOTAL Toneladas en contenedores vacíos desembarcadas]]</f>
        <v>9642704.7139999978</v>
      </c>
      <c r="AC65" s="3">
        <f>+dataMercanciaContenedores[[#This Row],[TOTAL toneladas embarcadas en contenedor]]+dataMercanciaContenedores[[#This Row],[TOTAL toneladas desembarcadas en contenedor]]</f>
        <v>19928809.816999994</v>
      </c>
    </row>
    <row r="66" spans="1:29" hidden="1" x14ac:dyDescent="0.2">
      <c r="A66" s="1">
        <v>2005</v>
      </c>
      <c r="B66" s="1" t="s">
        <v>18</v>
      </c>
      <c r="C66" s="1" t="s">
        <v>40</v>
      </c>
      <c r="D66" s="1" t="s">
        <v>41</v>
      </c>
      <c r="E66" s="2">
        <v>393586</v>
      </c>
      <c r="F66" s="2">
        <v>15332</v>
      </c>
      <c r="G66" s="3">
        <f>+dataMercanciaContenedores[[#This Row],[Toneladas en contenedores embarcadas en cabotaje con carga]]+dataMercanciaContenedores[[#This Row],[Toneladas en contenedores embarcadas en cabotaje vacíos]]</f>
        <v>408918</v>
      </c>
      <c r="H66" s="2">
        <v>83732</v>
      </c>
      <c r="I66" s="2">
        <v>67800</v>
      </c>
      <c r="J66" s="3">
        <f>+dataMercanciaContenedores[[#This Row],[Toneladas en contenedores desembarcadas en cabotaje con carga]]+dataMercanciaContenedores[[#This Row],[Toneladas en contenedores desembarcadas en cabotaje vacíos]]</f>
        <v>151532</v>
      </c>
      <c r="K66" s="3">
        <f>+dataMercanciaContenedores[[#This Row],[Toneladas en contenedores embarcadas en cabotaje con carga]]+dataMercanciaContenedores[[#This Row],[Toneladas en contenedores desembarcadas en cabotaje con carga]]</f>
        <v>477318</v>
      </c>
      <c r="L66" s="3">
        <f>+dataMercanciaContenedores[[#This Row],[Toneladas en contenedores embarcadas en cabotaje vacíos]]+dataMercanciaContenedores[[#This Row],[Toneladas en contenedores desembarcadas en cabotaje vacíos]]</f>
        <v>83132</v>
      </c>
      <c r="M66" s="3">
        <f>+dataMercanciaContenedores[[#This Row],[TOTAL toneladas en contenedores en cabotaje con carga]]+dataMercanciaContenedores[[#This Row],[TOTAL toneladas en contenedores en cabotaje vacíos]]</f>
        <v>560450</v>
      </c>
      <c r="N66" s="2">
        <v>2580718</v>
      </c>
      <c r="O66" s="2">
        <v>40592</v>
      </c>
      <c r="P66" s="3">
        <f>+dataMercanciaContenedores[[#This Row],[Toneladas en contenedores embarcadas en exterior con carga]]+dataMercanciaContenedores[[#This Row],[Toneladas en contenedores embarcadas en exterior vacíos]]</f>
        <v>2621310</v>
      </c>
      <c r="Q66" s="2">
        <v>2174315</v>
      </c>
      <c r="R66" s="2">
        <v>111884</v>
      </c>
      <c r="S66" s="3">
        <f>+dataMercanciaContenedores[[#This Row],[Toneladas en contenedores desembarcadas en exterior con carga]]+dataMercanciaContenedores[[#This Row],[Toneladas en contenedores desembarcadas en exterior vacíos]]</f>
        <v>2286199</v>
      </c>
      <c r="T66" s="3">
        <f>+dataMercanciaContenedores[[#This Row],[Toneladas en contenedores embarcadas en exterior con carga]]+dataMercanciaContenedores[[#This Row],[Toneladas en contenedores desembarcadas en exterior con carga]]</f>
        <v>4755033</v>
      </c>
      <c r="U66" s="3">
        <f>+dataMercanciaContenedores[[#This Row],[Toneladas en contenedores embarcadas en exterior vacíos]]+dataMercanciaContenedores[[#This Row],[Toneladas en contenedores desembarcadas en exterior vacíos]]</f>
        <v>152476</v>
      </c>
      <c r="V66" s="3">
        <f>+dataMercanciaContenedores[[#This Row],[TOTAL toneladas en contenedores en exterior con carga]]+dataMercanciaContenedores[[#This Row],[TOTAL toneladas en contenedores en exterior vacíos]]</f>
        <v>4907509</v>
      </c>
      <c r="W66" s="3">
        <f>+dataMercanciaContenedores[[#This Row],[Toneladas en contenedores embarcadas en cabotaje con carga]]+dataMercanciaContenedores[[#This Row],[Toneladas en contenedores embarcadas en exterior con carga]]</f>
        <v>2974304</v>
      </c>
      <c r="X66" s="3">
        <f>+dataMercanciaContenedores[[#This Row],[Toneladas en contenedores embarcadas en cabotaje vacíos]]+dataMercanciaContenedores[[#This Row],[Toneladas en contenedores embarcadas en exterior vacíos]]</f>
        <v>55924</v>
      </c>
      <c r="Y66" s="3">
        <f>+dataMercanciaContenedores[[#This Row],[TOTAL Toneladas en contenedores con carga embarcadas]]+dataMercanciaContenedores[[#This Row],[TOTAL Toneladas en contenedores vacíos embarcadas]]</f>
        <v>3030228</v>
      </c>
      <c r="Z66" s="3">
        <f>+dataMercanciaContenedores[[#This Row],[Toneladas en contenedores desembarcadas en cabotaje con carga]]+dataMercanciaContenedores[[#This Row],[Toneladas en contenedores desembarcadas en exterior con carga]]</f>
        <v>2258047</v>
      </c>
      <c r="AA66" s="3">
        <f>+dataMercanciaContenedores[[#This Row],[Toneladas en contenedores desembarcadas en cabotaje vacíos]]+dataMercanciaContenedores[[#This Row],[Toneladas en contenedores desembarcadas en exterior vacíos]]</f>
        <v>179684</v>
      </c>
      <c r="AB66" s="3">
        <f>+dataMercanciaContenedores[[#This Row],[TOTAL Toneladas en contenedores con carga desembarcadas]]+dataMercanciaContenedores[[#This Row],[TOTAL Toneladas en contenedores vacíos desembarcadas]]</f>
        <v>2437731</v>
      </c>
      <c r="AC66" s="3">
        <f>+dataMercanciaContenedores[[#This Row],[TOTAL toneladas embarcadas en contenedor]]+dataMercanciaContenedores[[#This Row],[TOTAL toneladas desembarcadas en contenedor]]</f>
        <v>5467959</v>
      </c>
    </row>
    <row r="67" spans="1:29" hidden="1" x14ac:dyDescent="0.2">
      <c r="A67" s="1">
        <v>2005</v>
      </c>
      <c r="B67" s="1" t="s">
        <v>19</v>
      </c>
      <c r="C67" s="1" t="s">
        <v>40</v>
      </c>
      <c r="D67" s="1" t="s">
        <v>41</v>
      </c>
      <c r="E67" s="2">
        <v>14587</v>
      </c>
      <c r="F67" s="2">
        <v>74</v>
      </c>
      <c r="G67" s="3">
        <f>+dataMercanciaContenedores[[#This Row],[Toneladas en contenedores embarcadas en cabotaje con carga]]+dataMercanciaContenedores[[#This Row],[Toneladas en contenedores embarcadas en cabotaje vacíos]]</f>
        <v>14661</v>
      </c>
      <c r="H67" s="2">
        <v>62815</v>
      </c>
      <c r="I67" s="2">
        <v>20266</v>
      </c>
      <c r="J67" s="3">
        <f>+dataMercanciaContenedores[[#This Row],[Toneladas en contenedores desembarcadas en cabotaje con carga]]+dataMercanciaContenedores[[#This Row],[Toneladas en contenedores desembarcadas en cabotaje vacíos]]</f>
        <v>83081</v>
      </c>
      <c r="K67" s="3">
        <f>+dataMercanciaContenedores[[#This Row],[Toneladas en contenedores embarcadas en cabotaje con carga]]+dataMercanciaContenedores[[#This Row],[Toneladas en contenedores desembarcadas en cabotaje con carga]]</f>
        <v>77402</v>
      </c>
      <c r="L67" s="3">
        <f>+dataMercanciaContenedores[[#This Row],[Toneladas en contenedores embarcadas en cabotaje vacíos]]+dataMercanciaContenedores[[#This Row],[Toneladas en contenedores desembarcadas en cabotaje vacíos]]</f>
        <v>20340</v>
      </c>
      <c r="M67" s="3">
        <f>+dataMercanciaContenedores[[#This Row],[TOTAL toneladas en contenedores en cabotaje con carga]]+dataMercanciaContenedores[[#This Row],[TOTAL toneladas en contenedores en cabotaje vacíos]]</f>
        <v>97742</v>
      </c>
      <c r="N67" s="2">
        <v>276901</v>
      </c>
      <c r="O67" s="2">
        <v>5970</v>
      </c>
      <c r="P67" s="3">
        <f>+dataMercanciaContenedores[[#This Row],[Toneladas en contenedores embarcadas en exterior con carga]]+dataMercanciaContenedores[[#This Row],[Toneladas en contenedores embarcadas en exterior vacíos]]</f>
        <v>282871</v>
      </c>
      <c r="Q67" s="2">
        <v>2853</v>
      </c>
      <c r="R67" s="2">
        <v>7031</v>
      </c>
      <c r="S67" s="3">
        <f>+dataMercanciaContenedores[[#This Row],[Toneladas en contenedores desembarcadas en exterior con carga]]+dataMercanciaContenedores[[#This Row],[Toneladas en contenedores desembarcadas en exterior vacíos]]</f>
        <v>9884</v>
      </c>
      <c r="T67" s="3">
        <f>+dataMercanciaContenedores[[#This Row],[Toneladas en contenedores embarcadas en exterior con carga]]+dataMercanciaContenedores[[#This Row],[Toneladas en contenedores desembarcadas en exterior con carga]]</f>
        <v>279754</v>
      </c>
      <c r="U67" s="3">
        <f>+dataMercanciaContenedores[[#This Row],[Toneladas en contenedores embarcadas en exterior vacíos]]+dataMercanciaContenedores[[#This Row],[Toneladas en contenedores desembarcadas en exterior vacíos]]</f>
        <v>13001</v>
      </c>
      <c r="V67" s="3">
        <f>+dataMercanciaContenedores[[#This Row],[TOTAL toneladas en contenedores en exterior con carga]]+dataMercanciaContenedores[[#This Row],[TOTAL toneladas en contenedores en exterior vacíos]]</f>
        <v>292755</v>
      </c>
      <c r="W67" s="3">
        <f>+dataMercanciaContenedores[[#This Row],[Toneladas en contenedores embarcadas en cabotaje con carga]]+dataMercanciaContenedores[[#This Row],[Toneladas en contenedores embarcadas en exterior con carga]]</f>
        <v>291488</v>
      </c>
      <c r="X67" s="3">
        <f>+dataMercanciaContenedores[[#This Row],[Toneladas en contenedores embarcadas en cabotaje vacíos]]+dataMercanciaContenedores[[#This Row],[Toneladas en contenedores embarcadas en exterior vacíos]]</f>
        <v>6044</v>
      </c>
      <c r="Y67" s="3">
        <f>+dataMercanciaContenedores[[#This Row],[TOTAL Toneladas en contenedores con carga embarcadas]]+dataMercanciaContenedores[[#This Row],[TOTAL Toneladas en contenedores vacíos embarcadas]]</f>
        <v>297532</v>
      </c>
      <c r="Z67" s="3">
        <f>+dataMercanciaContenedores[[#This Row],[Toneladas en contenedores desembarcadas en cabotaje con carga]]+dataMercanciaContenedores[[#This Row],[Toneladas en contenedores desembarcadas en exterior con carga]]</f>
        <v>65668</v>
      </c>
      <c r="AA67" s="3">
        <f>+dataMercanciaContenedores[[#This Row],[Toneladas en contenedores desembarcadas en cabotaje vacíos]]+dataMercanciaContenedores[[#This Row],[Toneladas en contenedores desembarcadas en exterior vacíos]]</f>
        <v>27297</v>
      </c>
      <c r="AB67" s="3">
        <f>+dataMercanciaContenedores[[#This Row],[TOTAL Toneladas en contenedores con carga desembarcadas]]+dataMercanciaContenedores[[#This Row],[TOTAL Toneladas en contenedores vacíos desembarcadas]]</f>
        <v>92965</v>
      </c>
      <c r="AC67" s="3">
        <f>+dataMercanciaContenedores[[#This Row],[TOTAL toneladas embarcadas en contenedor]]+dataMercanciaContenedores[[#This Row],[TOTAL toneladas desembarcadas en contenedor]]</f>
        <v>390497</v>
      </c>
    </row>
    <row r="68" spans="1:29" hidden="1" x14ac:dyDescent="0.2">
      <c r="A68" s="1">
        <v>2005</v>
      </c>
      <c r="B68" s="1" t="s">
        <v>20</v>
      </c>
      <c r="C68" s="1" t="s">
        <v>40</v>
      </c>
      <c r="D68" s="1" t="s">
        <v>41</v>
      </c>
      <c r="E68" s="2">
        <v>3221</v>
      </c>
      <c r="F68" s="2">
        <v>0</v>
      </c>
      <c r="G68" s="3">
        <f>+dataMercanciaContenedores[[#This Row],[Toneladas en contenedores embarcadas en cabotaje con carga]]+dataMercanciaContenedores[[#This Row],[Toneladas en contenedores embarcadas en cabotaje vacíos]]</f>
        <v>3221</v>
      </c>
      <c r="H68" s="2">
        <v>0</v>
      </c>
      <c r="I68" s="2">
        <v>2002</v>
      </c>
      <c r="J68" s="3">
        <f>+dataMercanciaContenedores[[#This Row],[Toneladas en contenedores desembarcadas en cabotaje con carga]]+dataMercanciaContenedores[[#This Row],[Toneladas en contenedores desembarcadas en cabotaje vacíos]]</f>
        <v>2002</v>
      </c>
      <c r="K68" s="3">
        <f>+dataMercanciaContenedores[[#This Row],[Toneladas en contenedores embarcadas en cabotaje con carga]]+dataMercanciaContenedores[[#This Row],[Toneladas en contenedores desembarcadas en cabotaje con carga]]</f>
        <v>3221</v>
      </c>
      <c r="L68" s="3">
        <f>+dataMercanciaContenedores[[#This Row],[Toneladas en contenedores embarcadas en cabotaje vacíos]]+dataMercanciaContenedores[[#This Row],[Toneladas en contenedores desembarcadas en cabotaje vacíos]]</f>
        <v>2002</v>
      </c>
      <c r="M68" s="3">
        <f>+dataMercanciaContenedores[[#This Row],[TOTAL toneladas en contenedores en cabotaje con carga]]+dataMercanciaContenedores[[#This Row],[TOTAL toneladas en contenedores en cabotaje vacíos]]</f>
        <v>5223</v>
      </c>
      <c r="N68" s="2">
        <v>452800</v>
      </c>
      <c r="O68" s="2">
        <v>158</v>
      </c>
      <c r="P68" s="3">
        <f>+dataMercanciaContenedores[[#This Row],[Toneladas en contenedores embarcadas en exterior con carga]]+dataMercanciaContenedores[[#This Row],[Toneladas en contenedores embarcadas en exterior vacíos]]</f>
        <v>452958</v>
      </c>
      <c r="Q68" s="2">
        <v>48980</v>
      </c>
      <c r="R68" s="2">
        <v>40218</v>
      </c>
      <c r="S68" s="3">
        <f>+dataMercanciaContenedores[[#This Row],[Toneladas en contenedores desembarcadas en exterior con carga]]+dataMercanciaContenedores[[#This Row],[Toneladas en contenedores desembarcadas en exterior vacíos]]</f>
        <v>89198</v>
      </c>
      <c r="T68" s="3">
        <f>+dataMercanciaContenedores[[#This Row],[Toneladas en contenedores embarcadas en exterior con carga]]+dataMercanciaContenedores[[#This Row],[Toneladas en contenedores desembarcadas en exterior con carga]]</f>
        <v>501780</v>
      </c>
      <c r="U68" s="3">
        <f>+dataMercanciaContenedores[[#This Row],[Toneladas en contenedores embarcadas en exterior vacíos]]+dataMercanciaContenedores[[#This Row],[Toneladas en contenedores desembarcadas en exterior vacíos]]</f>
        <v>40376</v>
      </c>
      <c r="V68" s="3">
        <f>+dataMercanciaContenedores[[#This Row],[TOTAL toneladas en contenedores en exterior con carga]]+dataMercanciaContenedores[[#This Row],[TOTAL toneladas en contenedores en exterior vacíos]]</f>
        <v>542156</v>
      </c>
      <c r="W68" s="3">
        <f>+dataMercanciaContenedores[[#This Row],[Toneladas en contenedores embarcadas en cabotaje con carga]]+dataMercanciaContenedores[[#This Row],[Toneladas en contenedores embarcadas en exterior con carga]]</f>
        <v>456021</v>
      </c>
      <c r="X68" s="3">
        <f>+dataMercanciaContenedores[[#This Row],[Toneladas en contenedores embarcadas en cabotaje vacíos]]+dataMercanciaContenedores[[#This Row],[Toneladas en contenedores embarcadas en exterior vacíos]]</f>
        <v>158</v>
      </c>
      <c r="Y68" s="3">
        <f>+dataMercanciaContenedores[[#This Row],[TOTAL Toneladas en contenedores con carga embarcadas]]+dataMercanciaContenedores[[#This Row],[TOTAL Toneladas en contenedores vacíos embarcadas]]</f>
        <v>456179</v>
      </c>
      <c r="Z68" s="3">
        <f>+dataMercanciaContenedores[[#This Row],[Toneladas en contenedores desembarcadas en cabotaje con carga]]+dataMercanciaContenedores[[#This Row],[Toneladas en contenedores desembarcadas en exterior con carga]]</f>
        <v>48980</v>
      </c>
      <c r="AA68" s="3">
        <f>+dataMercanciaContenedores[[#This Row],[Toneladas en contenedores desembarcadas en cabotaje vacíos]]+dataMercanciaContenedores[[#This Row],[Toneladas en contenedores desembarcadas en exterior vacíos]]</f>
        <v>42220</v>
      </c>
      <c r="AB68" s="3">
        <f>+dataMercanciaContenedores[[#This Row],[TOTAL Toneladas en contenedores con carga desembarcadas]]+dataMercanciaContenedores[[#This Row],[TOTAL Toneladas en contenedores vacíos desembarcadas]]</f>
        <v>91200</v>
      </c>
      <c r="AC68" s="3">
        <f>+dataMercanciaContenedores[[#This Row],[TOTAL toneladas embarcadas en contenedor]]+dataMercanciaContenedores[[#This Row],[TOTAL toneladas desembarcadas en contenedor]]</f>
        <v>547379</v>
      </c>
    </row>
    <row r="69" spans="1:29" hidden="1" x14ac:dyDescent="0.2">
      <c r="A69" s="1">
        <v>2005</v>
      </c>
      <c r="B69" s="1" t="s">
        <v>21</v>
      </c>
      <c r="C69" s="1" t="s">
        <v>40</v>
      </c>
      <c r="D69" s="1" t="s">
        <v>41</v>
      </c>
      <c r="E69" s="2">
        <v>8177</v>
      </c>
      <c r="F69" s="2">
        <v>7189</v>
      </c>
      <c r="G69" s="3">
        <f>+dataMercanciaContenedores[[#This Row],[Toneladas en contenedores embarcadas en cabotaje con carga]]+dataMercanciaContenedores[[#This Row],[Toneladas en contenedores embarcadas en cabotaje vacíos]]</f>
        <v>15366</v>
      </c>
      <c r="H69" s="2">
        <v>34645</v>
      </c>
      <c r="I69" s="2">
        <v>64</v>
      </c>
      <c r="J69" s="3">
        <f>+dataMercanciaContenedores[[#This Row],[Toneladas en contenedores desembarcadas en cabotaje con carga]]+dataMercanciaContenedores[[#This Row],[Toneladas en contenedores desembarcadas en cabotaje vacíos]]</f>
        <v>34709</v>
      </c>
      <c r="K69" s="3">
        <f>+dataMercanciaContenedores[[#This Row],[Toneladas en contenedores embarcadas en cabotaje con carga]]+dataMercanciaContenedores[[#This Row],[Toneladas en contenedores desembarcadas en cabotaje con carga]]</f>
        <v>42822</v>
      </c>
      <c r="L69" s="3">
        <f>+dataMercanciaContenedores[[#This Row],[Toneladas en contenedores embarcadas en cabotaje vacíos]]+dataMercanciaContenedores[[#This Row],[Toneladas en contenedores desembarcadas en cabotaje vacíos]]</f>
        <v>7253</v>
      </c>
      <c r="M69" s="3">
        <f>+dataMercanciaContenedores[[#This Row],[TOTAL toneladas en contenedores en cabotaje con carga]]+dataMercanciaContenedores[[#This Row],[TOTAL toneladas en contenedores en cabotaje vacíos]]</f>
        <v>50075</v>
      </c>
      <c r="N69" s="2">
        <v>1628</v>
      </c>
      <c r="O69" s="2">
        <v>352</v>
      </c>
      <c r="P69" s="3">
        <f>+dataMercanciaContenedores[[#This Row],[Toneladas en contenedores embarcadas en exterior con carga]]+dataMercanciaContenedores[[#This Row],[Toneladas en contenedores embarcadas en exterior vacíos]]</f>
        <v>1980</v>
      </c>
      <c r="Q69" s="2">
        <v>16465</v>
      </c>
      <c r="R69" s="2">
        <v>0</v>
      </c>
      <c r="S69" s="3">
        <f>+dataMercanciaContenedores[[#This Row],[Toneladas en contenedores desembarcadas en exterior con carga]]+dataMercanciaContenedores[[#This Row],[Toneladas en contenedores desembarcadas en exterior vacíos]]</f>
        <v>16465</v>
      </c>
      <c r="T69" s="3">
        <f>+dataMercanciaContenedores[[#This Row],[Toneladas en contenedores embarcadas en exterior con carga]]+dataMercanciaContenedores[[#This Row],[Toneladas en contenedores desembarcadas en exterior con carga]]</f>
        <v>18093</v>
      </c>
      <c r="U69" s="3">
        <f>+dataMercanciaContenedores[[#This Row],[Toneladas en contenedores embarcadas en exterior vacíos]]+dataMercanciaContenedores[[#This Row],[Toneladas en contenedores desembarcadas en exterior vacíos]]</f>
        <v>352</v>
      </c>
      <c r="V69" s="3">
        <f>+dataMercanciaContenedores[[#This Row],[TOTAL toneladas en contenedores en exterior con carga]]+dataMercanciaContenedores[[#This Row],[TOTAL toneladas en contenedores en exterior vacíos]]</f>
        <v>18445</v>
      </c>
      <c r="W69" s="3">
        <f>+dataMercanciaContenedores[[#This Row],[Toneladas en contenedores embarcadas en cabotaje con carga]]+dataMercanciaContenedores[[#This Row],[Toneladas en contenedores embarcadas en exterior con carga]]</f>
        <v>9805</v>
      </c>
      <c r="X69" s="3">
        <f>+dataMercanciaContenedores[[#This Row],[Toneladas en contenedores embarcadas en cabotaje vacíos]]+dataMercanciaContenedores[[#This Row],[Toneladas en contenedores embarcadas en exterior vacíos]]</f>
        <v>7541</v>
      </c>
      <c r="Y69" s="3">
        <f>+dataMercanciaContenedores[[#This Row],[TOTAL Toneladas en contenedores con carga embarcadas]]+dataMercanciaContenedores[[#This Row],[TOTAL Toneladas en contenedores vacíos embarcadas]]</f>
        <v>17346</v>
      </c>
      <c r="Z69" s="3">
        <f>+dataMercanciaContenedores[[#This Row],[Toneladas en contenedores desembarcadas en cabotaje con carga]]+dataMercanciaContenedores[[#This Row],[Toneladas en contenedores desembarcadas en exterior con carga]]</f>
        <v>51110</v>
      </c>
      <c r="AA69" s="3">
        <f>+dataMercanciaContenedores[[#This Row],[Toneladas en contenedores desembarcadas en cabotaje vacíos]]+dataMercanciaContenedores[[#This Row],[Toneladas en contenedores desembarcadas en exterior vacíos]]</f>
        <v>64</v>
      </c>
      <c r="AB69" s="3">
        <f>+dataMercanciaContenedores[[#This Row],[TOTAL Toneladas en contenedores con carga desembarcadas]]+dataMercanciaContenedores[[#This Row],[TOTAL Toneladas en contenedores vacíos desembarcadas]]</f>
        <v>51174</v>
      </c>
      <c r="AC69" s="3">
        <f>+dataMercanciaContenedores[[#This Row],[TOTAL toneladas embarcadas en contenedor]]+dataMercanciaContenedores[[#This Row],[TOTAL toneladas desembarcadas en contenedor]]</f>
        <v>68520</v>
      </c>
    </row>
    <row r="70" spans="1:29" hidden="1" x14ac:dyDescent="0.2">
      <c r="A70" s="1">
        <v>2005</v>
      </c>
      <c r="B70" s="1" t="s">
        <v>22</v>
      </c>
      <c r="C70" s="1" t="s">
        <v>40</v>
      </c>
      <c r="D70" s="1" t="s">
        <v>41</v>
      </c>
      <c r="E70" s="2">
        <v>0</v>
      </c>
      <c r="F70" s="2">
        <v>0</v>
      </c>
      <c r="G70" s="3">
        <f>+dataMercanciaContenedores[[#This Row],[Toneladas en contenedores embarcadas en cabotaje con carga]]+dataMercanciaContenedores[[#This Row],[Toneladas en contenedores embarcadas en cabotaje vacíos]]</f>
        <v>0</v>
      </c>
      <c r="H70" s="2">
        <v>0</v>
      </c>
      <c r="I70" s="2">
        <v>0</v>
      </c>
      <c r="J70" s="3">
        <f>+dataMercanciaContenedores[[#This Row],[Toneladas en contenedores desembarcadas en cabotaje con carga]]+dataMercanciaContenedores[[#This Row],[Toneladas en contenedores desembarcadas en cabotaje vacíos]]</f>
        <v>0</v>
      </c>
      <c r="K70" s="3">
        <f>+dataMercanciaContenedores[[#This Row],[Toneladas en contenedores embarcadas en cabotaje con carga]]+dataMercanciaContenedores[[#This Row],[Toneladas en contenedores desembarcadas en cabotaje con carga]]</f>
        <v>0</v>
      </c>
      <c r="L70" s="3">
        <f>+dataMercanciaContenedores[[#This Row],[Toneladas en contenedores embarcadas en cabotaje vacíos]]+dataMercanciaContenedores[[#This Row],[Toneladas en contenedores desembarcadas en cabotaje vacíos]]</f>
        <v>0</v>
      </c>
      <c r="M70" s="3">
        <f>+dataMercanciaContenedores[[#This Row],[TOTAL toneladas en contenedores en cabotaje con carga]]+dataMercanciaContenedores[[#This Row],[TOTAL toneladas en contenedores en cabotaje vacíos]]</f>
        <v>0</v>
      </c>
      <c r="N70" s="2">
        <v>692</v>
      </c>
      <c r="O70" s="2">
        <v>0</v>
      </c>
      <c r="P70" s="3">
        <f>+dataMercanciaContenedores[[#This Row],[Toneladas en contenedores embarcadas en exterior con carga]]+dataMercanciaContenedores[[#This Row],[Toneladas en contenedores embarcadas en exterior vacíos]]</f>
        <v>692</v>
      </c>
      <c r="Q70" s="2">
        <v>275</v>
      </c>
      <c r="R70" s="2">
        <v>0</v>
      </c>
      <c r="S70" s="3">
        <f>+dataMercanciaContenedores[[#This Row],[Toneladas en contenedores desembarcadas en exterior con carga]]+dataMercanciaContenedores[[#This Row],[Toneladas en contenedores desembarcadas en exterior vacíos]]</f>
        <v>275</v>
      </c>
      <c r="T70" s="3">
        <f>+dataMercanciaContenedores[[#This Row],[Toneladas en contenedores embarcadas en exterior con carga]]+dataMercanciaContenedores[[#This Row],[Toneladas en contenedores desembarcadas en exterior con carga]]</f>
        <v>967</v>
      </c>
      <c r="U70" s="3">
        <f>+dataMercanciaContenedores[[#This Row],[Toneladas en contenedores embarcadas en exterior vacíos]]+dataMercanciaContenedores[[#This Row],[Toneladas en contenedores desembarcadas en exterior vacíos]]</f>
        <v>0</v>
      </c>
      <c r="V70" s="3">
        <f>+dataMercanciaContenedores[[#This Row],[TOTAL toneladas en contenedores en exterior con carga]]+dataMercanciaContenedores[[#This Row],[TOTAL toneladas en contenedores en exterior vacíos]]</f>
        <v>967</v>
      </c>
      <c r="W70" s="3">
        <f>+dataMercanciaContenedores[[#This Row],[Toneladas en contenedores embarcadas en cabotaje con carga]]+dataMercanciaContenedores[[#This Row],[Toneladas en contenedores embarcadas en exterior con carga]]</f>
        <v>692</v>
      </c>
      <c r="X70" s="3">
        <f>+dataMercanciaContenedores[[#This Row],[Toneladas en contenedores embarcadas en cabotaje vacíos]]+dataMercanciaContenedores[[#This Row],[Toneladas en contenedores embarcadas en exterior vacíos]]</f>
        <v>0</v>
      </c>
      <c r="Y70" s="3">
        <f>+dataMercanciaContenedores[[#This Row],[TOTAL Toneladas en contenedores con carga embarcadas]]+dataMercanciaContenedores[[#This Row],[TOTAL Toneladas en contenedores vacíos embarcadas]]</f>
        <v>692</v>
      </c>
      <c r="Z70" s="3">
        <f>+dataMercanciaContenedores[[#This Row],[Toneladas en contenedores desembarcadas en cabotaje con carga]]+dataMercanciaContenedores[[#This Row],[Toneladas en contenedores desembarcadas en exterior con carga]]</f>
        <v>275</v>
      </c>
      <c r="AA70" s="3">
        <f>+dataMercanciaContenedores[[#This Row],[Toneladas en contenedores desembarcadas en cabotaje vacíos]]+dataMercanciaContenedores[[#This Row],[Toneladas en contenedores desembarcadas en exterior vacíos]]</f>
        <v>0</v>
      </c>
      <c r="AB70" s="3">
        <f>+dataMercanciaContenedores[[#This Row],[TOTAL Toneladas en contenedores con carga desembarcadas]]+dataMercanciaContenedores[[#This Row],[TOTAL Toneladas en contenedores vacíos desembarcadas]]</f>
        <v>275</v>
      </c>
      <c r="AC70" s="3">
        <f>+dataMercanciaContenedores[[#This Row],[TOTAL toneladas embarcadas en contenedor]]+dataMercanciaContenedores[[#This Row],[TOTAL toneladas desembarcadas en contenedor]]</f>
        <v>967</v>
      </c>
    </row>
    <row r="71" spans="1:29" hidden="1" x14ac:dyDescent="0.2">
      <c r="A71" s="1">
        <v>2005</v>
      </c>
      <c r="B71" s="1" t="s">
        <v>23</v>
      </c>
      <c r="C71" s="1" t="s">
        <v>40</v>
      </c>
      <c r="D71" s="1" t="s">
        <v>41</v>
      </c>
      <c r="E71" s="2">
        <v>22578</v>
      </c>
      <c r="F71" s="2">
        <v>614</v>
      </c>
      <c r="G71" s="3">
        <f>+dataMercanciaContenedores[[#This Row],[Toneladas en contenedores embarcadas en cabotaje con carga]]+dataMercanciaContenedores[[#This Row],[Toneladas en contenedores embarcadas en cabotaje vacíos]]</f>
        <v>23192</v>
      </c>
      <c r="H71" s="2">
        <v>10944</v>
      </c>
      <c r="I71" s="2">
        <v>1298</v>
      </c>
      <c r="J71" s="3">
        <f>+dataMercanciaContenedores[[#This Row],[Toneladas en contenedores desembarcadas en cabotaje con carga]]+dataMercanciaContenedores[[#This Row],[Toneladas en contenedores desembarcadas en cabotaje vacíos]]</f>
        <v>12242</v>
      </c>
      <c r="K71" s="3">
        <f>+dataMercanciaContenedores[[#This Row],[Toneladas en contenedores embarcadas en cabotaje con carga]]+dataMercanciaContenedores[[#This Row],[Toneladas en contenedores desembarcadas en cabotaje con carga]]</f>
        <v>33522</v>
      </c>
      <c r="L71" s="3">
        <f>+dataMercanciaContenedores[[#This Row],[Toneladas en contenedores embarcadas en cabotaje vacíos]]+dataMercanciaContenedores[[#This Row],[Toneladas en contenedores desembarcadas en cabotaje vacíos]]</f>
        <v>1912</v>
      </c>
      <c r="M71" s="3">
        <f>+dataMercanciaContenedores[[#This Row],[TOTAL toneladas en contenedores en cabotaje con carga]]+dataMercanciaContenedores[[#This Row],[TOTAL toneladas en contenedores en cabotaje vacíos]]</f>
        <v>35434</v>
      </c>
      <c r="N71" s="2">
        <v>25137</v>
      </c>
      <c r="O71" s="2">
        <v>100</v>
      </c>
      <c r="P71" s="3">
        <f>+dataMercanciaContenedores[[#This Row],[Toneladas en contenedores embarcadas en exterior con carga]]+dataMercanciaContenedores[[#This Row],[Toneladas en contenedores embarcadas en exterior vacíos]]</f>
        <v>25237</v>
      </c>
      <c r="Q71" s="2">
        <v>2568</v>
      </c>
      <c r="R71" s="2">
        <v>562</v>
      </c>
      <c r="S71" s="3">
        <f>+dataMercanciaContenedores[[#This Row],[Toneladas en contenedores desembarcadas en exterior con carga]]+dataMercanciaContenedores[[#This Row],[Toneladas en contenedores desembarcadas en exterior vacíos]]</f>
        <v>3130</v>
      </c>
      <c r="T71" s="3">
        <f>+dataMercanciaContenedores[[#This Row],[Toneladas en contenedores embarcadas en exterior con carga]]+dataMercanciaContenedores[[#This Row],[Toneladas en contenedores desembarcadas en exterior con carga]]</f>
        <v>27705</v>
      </c>
      <c r="U71" s="3">
        <f>+dataMercanciaContenedores[[#This Row],[Toneladas en contenedores embarcadas en exterior vacíos]]+dataMercanciaContenedores[[#This Row],[Toneladas en contenedores desembarcadas en exterior vacíos]]</f>
        <v>662</v>
      </c>
      <c r="V71" s="3">
        <f>+dataMercanciaContenedores[[#This Row],[TOTAL toneladas en contenedores en exterior con carga]]+dataMercanciaContenedores[[#This Row],[TOTAL toneladas en contenedores en exterior vacíos]]</f>
        <v>28367</v>
      </c>
      <c r="W71" s="3">
        <f>+dataMercanciaContenedores[[#This Row],[Toneladas en contenedores embarcadas en cabotaje con carga]]+dataMercanciaContenedores[[#This Row],[Toneladas en contenedores embarcadas en exterior con carga]]</f>
        <v>47715</v>
      </c>
      <c r="X71" s="3">
        <f>+dataMercanciaContenedores[[#This Row],[Toneladas en contenedores embarcadas en cabotaje vacíos]]+dataMercanciaContenedores[[#This Row],[Toneladas en contenedores embarcadas en exterior vacíos]]</f>
        <v>714</v>
      </c>
      <c r="Y71" s="3">
        <f>+dataMercanciaContenedores[[#This Row],[TOTAL Toneladas en contenedores con carga embarcadas]]+dataMercanciaContenedores[[#This Row],[TOTAL Toneladas en contenedores vacíos embarcadas]]</f>
        <v>48429</v>
      </c>
      <c r="Z71" s="3">
        <f>+dataMercanciaContenedores[[#This Row],[Toneladas en contenedores desembarcadas en cabotaje con carga]]+dataMercanciaContenedores[[#This Row],[Toneladas en contenedores desembarcadas en exterior con carga]]</f>
        <v>13512</v>
      </c>
      <c r="AA71" s="3">
        <f>+dataMercanciaContenedores[[#This Row],[Toneladas en contenedores desembarcadas en cabotaje vacíos]]+dataMercanciaContenedores[[#This Row],[Toneladas en contenedores desembarcadas en exterior vacíos]]</f>
        <v>1860</v>
      </c>
      <c r="AB71" s="3">
        <f>+dataMercanciaContenedores[[#This Row],[TOTAL Toneladas en contenedores con carga desembarcadas]]+dataMercanciaContenedores[[#This Row],[TOTAL Toneladas en contenedores vacíos desembarcadas]]</f>
        <v>15372</v>
      </c>
      <c r="AC71" s="3">
        <f>+dataMercanciaContenedores[[#This Row],[TOTAL toneladas embarcadas en contenedor]]+dataMercanciaContenedores[[#This Row],[TOTAL toneladas desembarcadas en contenedor]]</f>
        <v>63801</v>
      </c>
    </row>
    <row r="72" spans="1:29" hidden="1" x14ac:dyDescent="0.2">
      <c r="A72" s="1">
        <v>2005</v>
      </c>
      <c r="B72" s="1" t="s">
        <v>24</v>
      </c>
      <c r="C72" s="1" t="s">
        <v>40</v>
      </c>
      <c r="D72" s="1" t="s">
        <v>41</v>
      </c>
      <c r="E72" s="2">
        <v>0</v>
      </c>
      <c r="F72" s="2">
        <v>0</v>
      </c>
      <c r="G72" s="3">
        <f>+dataMercanciaContenedores[[#This Row],[Toneladas en contenedores embarcadas en cabotaje con carga]]+dataMercanciaContenedores[[#This Row],[Toneladas en contenedores embarcadas en cabotaje vacíos]]</f>
        <v>0</v>
      </c>
      <c r="H72" s="2">
        <v>0</v>
      </c>
      <c r="I72" s="2">
        <v>0</v>
      </c>
      <c r="J72" s="3">
        <f>+dataMercanciaContenedores[[#This Row],[Toneladas en contenedores desembarcadas en cabotaje con carga]]+dataMercanciaContenedores[[#This Row],[Toneladas en contenedores desembarcadas en cabotaje vacíos]]</f>
        <v>0</v>
      </c>
      <c r="K72" s="3">
        <f>+dataMercanciaContenedores[[#This Row],[Toneladas en contenedores embarcadas en cabotaje con carga]]+dataMercanciaContenedores[[#This Row],[Toneladas en contenedores desembarcadas en cabotaje con carga]]</f>
        <v>0</v>
      </c>
      <c r="L72" s="3">
        <f>+dataMercanciaContenedores[[#This Row],[Toneladas en contenedores embarcadas en cabotaje vacíos]]+dataMercanciaContenedores[[#This Row],[Toneladas en contenedores desembarcadas en cabotaje vacíos]]</f>
        <v>0</v>
      </c>
      <c r="M72" s="3">
        <f>+dataMercanciaContenedores[[#This Row],[TOTAL toneladas en contenedores en cabotaje con carga]]+dataMercanciaContenedores[[#This Row],[TOTAL toneladas en contenedores en cabotaje vacíos]]</f>
        <v>0</v>
      </c>
      <c r="N72" s="2">
        <v>0</v>
      </c>
      <c r="O72" s="2">
        <v>0</v>
      </c>
      <c r="P72" s="3">
        <f>+dataMercanciaContenedores[[#This Row],[Toneladas en contenedores embarcadas en exterior con carga]]+dataMercanciaContenedores[[#This Row],[Toneladas en contenedores embarcadas en exterior vacíos]]</f>
        <v>0</v>
      </c>
      <c r="Q72" s="2">
        <v>0</v>
      </c>
      <c r="R72" s="2">
        <v>0</v>
      </c>
      <c r="S72" s="3">
        <f>+dataMercanciaContenedores[[#This Row],[Toneladas en contenedores desembarcadas en exterior con carga]]+dataMercanciaContenedores[[#This Row],[Toneladas en contenedores desembarcadas en exterior vacíos]]</f>
        <v>0</v>
      </c>
      <c r="T72" s="3">
        <f>+dataMercanciaContenedores[[#This Row],[Toneladas en contenedores embarcadas en exterior con carga]]+dataMercanciaContenedores[[#This Row],[Toneladas en contenedores desembarcadas en exterior con carga]]</f>
        <v>0</v>
      </c>
      <c r="U72" s="3">
        <f>+dataMercanciaContenedores[[#This Row],[Toneladas en contenedores embarcadas en exterior vacíos]]+dataMercanciaContenedores[[#This Row],[Toneladas en contenedores desembarcadas en exterior vacíos]]</f>
        <v>0</v>
      </c>
      <c r="V72" s="3">
        <f>+dataMercanciaContenedores[[#This Row],[TOTAL toneladas en contenedores en exterior con carga]]+dataMercanciaContenedores[[#This Row],[TOTAL toneladas en contenedores en exterior vacíos]]</f>
        <v>0</v>
      </c>
      <c r="W72" s="3">
        <f>+dataMercanciaContenedores[[#This Row],[Toneladas en contenedores embarcadas en cabotaje con carga]]+dataMercanciaContenedores[[#This Row],[Toneladas en contenedores embarcadas en exterior con carga]]</f>
        <v>0</v>
      </c>
      <c r="X72" s="3">
        <f>+dataMercanciaContenedores[[#This Row],[Toneladas en contenedores embarcadas en cabotaje vacíos]]+dataMercanciaContenedores[[#This Row],[Toneladas en contenedores embarcadas en exterior vacíos]]</f>
        <v>0</v>
      </c>
      <c r="Y72" s="3">
        <f>+dataMercanciaContenedores[[#This Row],[TOTAL Toneladas en contenedores con carga embarcadas]]+dataMercanciaContenedores[[#This Row],[TOTAL Toneladas en contenedores vacíos embarcadas]]</f>
        <v>0</v>
      </c>
      <c r="Z72" s="3">
        <f>+dataMercanciaContenedores[[#This Row],[Toneladas en contenedores desembarcadas en cabotaje con carga]]+dataMercanciaContenedores[[#This Row],[Toneladas en contenedores desembarcadas en exterior con carga]]</f>
        <v>0</v>
      </c>
      <c r="AA72" s="3">
        <f>+dataMercanciaContenedores[[#This Row],[Toneladas en contenedores desembarcadas en cabotaje vacíos]]+dataMercanciaContenedores[[#This Row],[Toneladas en contenedores desembarcadas en exterior vacíos]]</f>
        <v>0</v>
      </c>
      <c r="AB72" s="3">
        <f>+dataMercanciaContenedores[[#This Row],[TOTAL Toneladas en contenedores con carga desembarcadas]]+dataMercanciaContenedores[[#This Row],[TOTAL Toneladas en contenedores vacíos desembarcadas]]</f>
        <v>0</v>
      </c>
      <c r="AC72" s="3">
        <f>+dataMercanciaContenedores[[#This Row],[TOTAL toneladas embarcadas en contenedor]]+dataMercanciaContenedores[[#This Row],[TOTAL toneladas desembarcadas en contenedor]]</f>
        <v>0</v>
      </c>
    </row>
    <row r="73" spans="1:29" hidden="1" x14ac:dyDescent="0.2">
      <c r="A73" s="1">
        <v>2005</v>
      </c>
      <c r="B73" s="1" t="s">
        <v>25</v>
      </c>
      <c r="C73" s="1" t="s">
        <v>40</v>
      </c>
      <c r="D73" s="1" t="s">
        <v>41</v>
      </c>
      <c r="E73" s="2">
        <v>655244</v>
      </c>
      <c r="F73" s="2">
        <v>331008</v>
      </c>
      <c r="G73" s="3">
        <f>+dataMercanciaContenedores[[#This Row],[Toneladas en contenedores embarcadas en cabotaje con carga]]+dataMercanciaContenedores[[#This Row],[Toneladas en contenedores embarcadas en cabotaje vacíos]]</f>
        <v>986252</v>
      </c>
      <c r="H73" s="2">
        <v>2725112</v>
      </c>
      <c r="I73" s="2">
        <v>34418</v>
      </c>
      <c r="J73" s="3">
        <f>+dataMercanciaContenedores[[#This Row],[Toneladas en contenedores desembarcadas en cabotaje con carga]]+dataMercanciaContenedores[[#This Row],[Toneladas en contenedores desembarcadas en cabotaje vacíos]]</f>
        <v>2759530</v>
      </c>
      <c r="K73" s="3">
        <f>+dataMercanciaContenedores[[#This Row],[Toneladas en contenedores embarcadas en cabotaje con carga]]+dataMercanciaContenedores[[#This Row],[Toneladas en contenedores desembarcadas en cabotaje con carga]]</f>
        <v>3380356</v>
      </c>
      <c r="L73" s="3">
        <f>+dataMercanciaContenedores[[#This Row],[Toneladas en contenedores embarcadas en cabotaje vacíos]]+dataMercanciaContenedores[[#This Row],[Toneladas en contenedores desembarcadas en cabotaje vacíos]]</f>
        <v>365426</v>
      </c>
      <c r="M73" s="3">
        <f>+dataMercanciaContenedores[[#This Row],[TOTAL toneladas en contenedores en cabotaje con carga]]+dataMercanciaContenedores[[#This Row],[TOTAL toneladas en contenedores en cabotaje vacíos]]</f>
        <v>3745782</v>
      </c>
      <c r="N73" s="2">
        <v>4285237</v>
      </c>
      <c r="O73" s="2">
        <v>171855</v>
      </c>
      <c r="P73" s="3">
        <f>+dataMercanciaContenedores[[#This Row],[Toneladas en contenedores embarcadas en exterior con carga]]+dataMercanciaContenedores[[#This Row],[Toneladas en contenedores embarcadas en exterior vacíos]]</f>
        <v>4457092</v>
      </c>
      <c r="Q73" s="2">
        <v>4423475</v>
      </c>
      <c r="R73" s="2">
        <v>119857</v>
      </c>
      <c r="S73" s="3">
        <f>+dataMercanciaContenedores[[#This Row],[Toneladas en contenedores desembarcadas en exterior con carga]]+dataMercanciaContenedores[[#This Row],[Toneladas en contenedores desembarcadas en exterior vacíos]]</f>
        <v>4543332</v>
      </c>
      <c r="T73" s="3">
        <f>+dataMercanciaContenedores[[#This Row],[Toneladas en contenedores embarcadas en exterior con carga]]+dataMercanciaContenedores[[#This Row],[Toneladas en contenedores desembarcadas en exterior con carga]]</f>
        <v>8708712</v>
      </c>
      <c r="U73" s="3">
        <f>+dataMercanciaContenedores[[#This Row],[Toneladas en contenedores embarcadas en exterior vacíos]]+dataMercanciaContenedores[[#This Row],[Toneladas en contenedores desembarcadas en exterior vacíos]]</f>
        <v>291712</v>
      </c>
      <c r="V73" s="3">
        <f>+dataMercanciaContenedores[[#This Row],[TOTAL toneladas en contenedores en exterior con carga]]+dataMercanciaContenedores[[#This Row],[TOTAL toneladas en contenedores en exterior vacíos]]</f>
        <v>9000424</v>
      </c>
      <c r="W73" s="3">
        <f>+dataMercanciaContenedores[[#This Row],[Toneladas en contenedores embarcadas en cabotaje con carga]]+dataMercanciaContenedores[[#This Row],[Toneladas en contenedores embarcadas en exterior con carga]]</f>
        <v>4940481</v>
      </c>
      <c r="X73" s="3">
        <f>+dataMercanciaContenedores[[#This Row],[Toneladas en contenedores embarcadas en cabotaje vacíos]]+dataMercanciaContenedores[[#This Row],[Toneladas en contenedores embarcadas en exterior vacíos]]</f>
        <v>502863</v>
      </c>
      <c r="Y73" s="3">
        <f>+dataMercanciaContenedores[[#This Row],[TOTAL Toneladas en contenedores con carga embarcadas]]+dataMercanciaContenedores[[#This Row],[TOTAL Toneladas en contenedores vacíos embarcadas]]</f>
        <v>5443344</v>
      </c>
      <c r="Z73" s="3">
        <f>+dataMercanciaContenedores[[#This Row],[Toneladas en contenedores desembarcadas en cabotaje con carga]]+dataMercanciaContenedores[[#This Row],[Toneladas en contenedores desembarcadas en exterior con carga]]</f>
        <v>7148587</v>
      </c>
      <c r="AA73" s="3">
        <f>+dataMercanciaContenedores[[#This Row],[Toneladas en contenedores desembarcadas en cabotaje vacíos]]+dataMercanciaContenedores[[#This Row],[Toneladas en contenedores desembarcadas en exterior vacíos]]</f>
        <v>154275</v>
      </c>
      <c r="AB73" s="3">
        <f>+dataMercanciaContenedores[[#This Row],[TOTAL Toneladas en contenedores con carga desembarcadas]]+dataMercanciaContenedores[[#This Row],[TOTAL Toneladas en contenedores vacíos desembarcadas]]</f>
        <v>7302862</v>
      </c>
      <c r="AC73" s="3">
        <f>+dataMercanciaContenedores[[#This Row],[TOTAL toneladas embarcadas en contenedor]]+dataMercanciaContenedores[[#This Row],[TOTAL toneladas desembarcadas en contenedor]]</f>
        <v>12746206</v>
      </c>
    </row>
    <row r="74" spans="1:29" hidden="1" x14ac:dyDescent="0.2">
      <c r="A74" s="1">
        <v>2005</v>
      </c>
      <c r="B74" s="1" t="s">
        <v>26</v>
      </c>
      <c r="C74" s="1" t="s">
        <v>40</v>
      </c>
      <c r="D74" s="1" t="s">
        <v>41</v>
      </c>
      <c r="E74" s="2">
        <v>27796</v>
      </c>
      <c r="F74" s="2">
        <v>402</v>
      </c>
      <c r="G74" s="3">
        <f>+dataMercanciaContenedores[[#This Row],[Toneladas en contenedores embarcadas en cabotaje con carga]]+dataMercanciaContenedores[[#This Row],[Toneladas en contenedores embarcadas en cabotaje vacíos]]</f>
        <v>28198</v>
      </c>
      <c r="H74" s="2">
        <v>5337</v>
      </c>
      <c r="I74" s="2">
        <v>3467</v>
      </c>
      <c r="J74" s="3">
        <f>+dataMercanciaContenedores[[#This Row],[Toneladas en contenedores desembarcadas en cabotaje con carga]]+dataMercanciaContenedores[[#This Row],[Toneladas en contenedores desembarcadas en cabotaje vacíos]]</f>
        <v>8804</v>
      </c>
      <c r="K74" s="3">
        <f>+dataMercanciaContenedores[[#This Row],[Toneladas en contenedores embarcadas en cabotaje con carga]]+dataMercanciaContenedores[[#This Row],[Toneladas en contenedores desembarcadas en cabotaje con carga]]</f>
        <v>33133</v>
      </c>
      <c r="L74" s="3">
        <f>+dataMercanciaContenedores[[#This Row],[Toneladas en contenedores embarcadas en cabotaje vacíos]]+dataMercanciaContenedores[[#This Row],[Toneladas en contenedores desembarcadas en cabotaje vacíos]]</f>
        <v>3869</v>
      </c>
      <c r="M74" s="3">
        <f>+dataMercanciaContenedores[[#This Row],[TOTAL toneladas en contenedores en cabotaje con carga]]+dataMercanciaContenedores[[#This Row],[TOTAL toneladas en contenedores en cabotaje vacíos]]</f>
        <v>37002</v>
      </c>
      <c r="N74" s="2">
        <v>826737</v>
      </c>
      <c r="O74" s="2">
        <v>122014</v>
      </c>
      <c r="P74" s="3">
        <f>+dataMercanciaContenedores[[#This Row],[Toneladas en contenedores embarcadas en exterior con carga]]+dataMercanciaContenedores[[#This Row],[Toneladas en contenedores embarcadas en exterior vacíos]]</f>
        <v>948751</v>
      </c>
      <c r="Q74" s="2">
        <v>966347</v>
      </c>
      <c r="R74" s="2">
        <v>125246</v>
      </c>
      <c r="S74" s="3">
        <f>+dataMercanciaContenedores[[#This Row],[Toneladas en contenedores desembarcadas en exterior con carga]]+dataMercanciaContenedores[[#This Row],[Toneladas en contenedores desembarcadas en exterior vacíos]]</f>
        <v>1091593</v>
      </c>
      <c r="T74" s="3">
        <f>+dataMercanciaContenedores[[#This Row],[Toneladas en contenedores embarcadas en exterior con carga]]+dataMercanciaContenedores[[#This Row],[Toneladas en contenedores desembarcadas en exterior con carga]]</f>
        <v>1793084</v>
      </c>
      <c r="U74" s="3">
        <f>+dataMercanciaContenedores[[#This Row],[Toneladas en contenedores embarcadas en exterior vacíos]]+dataMercanciaContenedores[[#This Row],[Toneladas en contenedores desembarcadas en exterior vacíos]]</f>
        <v>247260</v>
      </c>
      <c r="V74" s="3">
        <f>+dataMercanciaContenedores[[#This Row],[TOTAL toneladas en contenedores en exterior con carga]]+dataMercanciaContenedores[[#This Row],[TOTAL toneladas en contenedores en exterior vacíos]]</f>
        <v>2040344</v>
      </c>
      <c r="W74" s="3">
        <f>+dataMercanciaContenedores[[#This Row],[Toneladas en contenedores embarcadas en cabotaje con carga]]+dataMercanciaContenedores[[#This Row],[Toneladas en contenedores embarcadas en exterior con carga]]</f>
        <v>854533</v>
      </c>
      <c r="X74" s="3">
        <f>+dataMercanciaContenedores[[#This Row],[Toneladas en contenedores embarcadas en cabotaje vacíos]]+dataMercanciaContenedores[[#This Row],[Toneladas en contenedores embarcadas en exterior vacíos]]</f>
        <v>122416</v>
      </c>
      <c r="Y74" s="3">
        <f>+dataMercanciaContenedores[[#This Row],[TOTAL Toneladas en contenedores con carga embarcadas]]+dataMercanciaContenedores[[#This Row],[TOTAL Toneladas en contenedores vacíos embarcadas]]</f>
        <v>976949</v>
      </c>
      <c r="Z74" s="3">
        <f>+dataMercanciaContenedores[[#This Row],[Toneladas en contenedores desembarcadas en cabotaje con carga]]+dataMercanciaContenedores[[#This Row],[Toneladas en contenedores desembarcadas en exterior con carga]]</f>
        <v>971684</v>
      </c>
      <c r="AA74" s="3">
        <f>+dataMercanciaContenedores[[#This Row],[Toneladas en contenedores desembarcadas en cabotaje vacíos]]+dataMercanciaContenedores[[#This Row],[Toneladas en contenedores desembarcadas en exterior vacíos]]</f>
        <v>128713</v>
      </c>
      <c r="AB74" s="3">
        <f>+dataMercanciaContenedores[[#This Row],[TOTAL Toneladas en contenedores con carga desembarcadas]]+dataMercanciaContenedores[[#This Row],[TOTAL Toneladas en contenedores vacíos desembarcadas]]</f>
        <v>1100397</v>
      </c>
      <c r="AC74" s="3">
        <f>+dataMercanciaContenedores[[#This Row],[TOTAL toneladas embarcadas en contenedor]]+dataMercanciaContenedores[[#This Row],[TOTAL toneladas desembarcadas en contenedor]]</f>
        <v>2077346</v>
      </c>
    </row>
    <row r="75" spans="1:29" hidden="1" x14ac:dyDescent="0.2">
      <c r="A75" s="1">
        <v>2005</v>
      </c>
      <c r="B75" s="1" t="s">
        <v>27</v>
      </c>
      <c r="C75" s="1" t="s">
        <v>40</v>
      </c>
      <c r="D75" s="1" t="s">
        <v>41</v>
      </c>
      <c r="E75" s="2">
        <v>202662</v>
      </c>
      <c r="F75" s="2">
        <v>590</v>
      </c>
      <c r="G75" s="3">
        <f>+dataMercanciaContenedores[[#This Row],[Toneladas en contenedores embarcadas en cabotaje con carga]]+dataMercanciaContenedores[[#This Row],[Toneladas en contenedores embarcadas en cabotaje vacíos]]</f>
        <v>203252</v>
      </c>
      <c r="H75" s="2">
        <v>31555</v>
      </c>
      <c r="I75" s="2">
        <v>24750</v>
      </c>
      <c r="J75" s="3">
        <f>+dataMercanciaContenedores[[#This Row],[Toneladas en contenedores desembarcadas en cabotaje con carga]]+dataMercanciaContenedores[[#This Row],[Toneladas en contenedores desembarcadas en cabotaje vacíos]]</f>
        <v>56305</v>
      </c>
      <c r="K75" s="3">
        <f>+dataMercanciaContenedores[[#This Row],[Toneladas en contenedores embarcadas en cabotaje con carga]]+dataMercanciaContenedores[[#This Row],[Toneladas en contenedores desembarcadas en cabotaje con carga]]</f>
        <v>234217</v>
      </c>
      <c r="L75" s="3">
        <f>+dataMercanciaContenedores[[#This Row],[Toneladas en contenedores embarcadas en cabotaje vacíos]]+dataMercanciaContenedores[[#This Row],[Toneladas en contenedores desembarcadas en cabotaje vacíos]]</f>
        <v>25340</v>
      </c>
      <c r="M75" s="3">
        <f>+dataMercanciaContenedores[[#This Row],[TOTAL toneladas en contenedores en cabotaje con carga]]+dataMercanciaContenedores[[#This Row],[TOTAL toneladas en contenedores en cabotaje vacíos]]</f>
        <v>259557</v>
      </c>
      <c r="N75" s="2">
        <v>1022</v>
      </c>
      <c r="O75" s="2">
        <v>1332</v>
      </c>
      <c r="P75" s="3">
        <f>+dataMercanciaContenedores[[#This Row],[Toneladas en contenedores embarcadas en exterior con carga]]+dataMercanciaContenedores[[#This Row],[Toneladas en contenedores embarcadas en exterior vacíos]]</f>
        <v>2354</v>
      </c>
      <c r="Q75" s="2">
        <v>11871</v>
      </c>
      <c r="R75" s="2">
        <v>0</v>
      </c>
      <c r="S75" s="3">
        <f>+dataMercanciaContenedores[[#This Row],[Toneladas en contenedores desembarcadas en exterior con carga]]+dataMercanciaContenedores[[#This Row],[Toneladas en contenedores desembarcadas en exterior vacíos]]</f>
        <v>11871</v>
      </c>
      <c r="T75" s="3">
        <f>+dataMercanciaContenedores[[#This Row],[Toneladas en contenedores embarcadas en exterior con carga]]+dataMercanciaContenedores[[#This Row],[Toneladas en contenedores desembarcadas en exterior con carga]]</f>
        <v>12893</v>
      </c>
      <c r="U75" s="3">
        <f>+dataMercanciaContenedores[[#This Row],[Toneladas en contenedores embarcadas en exterior vacíos]]+dataMercanciaContenedores[[#This Row],[Toneladas en contenedores desembarcadas en exterior vacíos]]</f>
        <v>1332</v>
      </c>
      <c r="V75" s="3">
        <f>+dataMercanciaContenedores[[#This Row],[TOTAL toneladas en contenedores en exterior con carga]]+dataMercanciaContenedores[[#This Row],[TOTAL toneladas en contenedores en exterior vacíos]]</f>
        <v>14225</v>
      </c>
      <c r="W75" s="3">
        <f>+dataMercanciaContenedores[[#This Row],[Toneladas en contenedores embarcadas en cabotaje con carga]]+dataMercanciaContenedores[[#This Row],[Toneladas en contenedores embarcadas en exterior con carga]]</f>
        <v>203684</v>
      </c>
      <c r="X75" s="3">
        <f>+dataMercanciaContenedores[[#This Row],[Toneladas en contenedores embarcadas en cabotaje vacíos]]+dataMercanciaContenedores[[#This Row],[Toneladas en contenedores embarcadas en exterior vacíos]]</f>
        <v>1922</v>
      </c>
      <c r="Y75" s="3">
        <f>+dataMercanciaContenedores[[#This Row],[TOTAL Toneladas en contenedores con carga embarcadas]]+dataMercanciaContenedores[[#This Row],[TOTAL Toneladas en contenedores vacíos embarcadas]]</f>
        <v>205606</v>
      </c>
      <c r="Z75" s="3">
        <f>+dataMercanciaContenedores[[#This Row],[Toneladas en contenedores desembarcadas en cabotaje con carga]]+dataMercanciaContenedores[[#This Row],[Toneladas en contenedores desembarcadas en exterior con carga]]</f>
        <v>43426</v>
      </c>
      <c r="AA75" s="3">
        <f>+dataMercanciaContenedores[[#This Row],[Toneladas en contenedores desembarcadas en cabotaje vacíos]]+dataMercanciaContenedores[[#This Row],[Toneladas en contenedores desembarcadas en exterior vacíos]]</f>
        <v>24750</v>
      </c>
      <c r="AB75" s="3">
        <f>+dataMercanciaContenedores[[#This Row],[TOTAL Toneladas en contenedores con carga desembarcadas]]+dataMercanciaContenedores[[#This Row],[TOTAL Toneladas en contenedores vacíos desembarcadas]]</f>
        <v>68176</v>
      </c>
      <c r="AC75" s="3">
        <f>+dataMercanciaContenedores[[#This Row],[TOTAL toneladas embarcadas en contenedor]]+dataMercanciaContenedores[[#This Row],[TOTAL toneladas desembarcadas en contenedor]]</f>
        <v>273782</v>
      </c>
    </row>
    <row r="76" spans="1:29" hidden="1" x14ac:dyDescent="0.2">
      <c r="A76" s="1">
        <v>2005</v>
      </c>
      <c r="B76" s="1" t="s">
        <v>28</v>
      </c>
      <c r="C76" s="1" t="s">
        <v>40</v>
      </c>
      <c r="D76" s="1" t="s">
        <v>41</v>
      </c>
      <c r="E76" s="2">
        <v>1243</v>
      </c>
      <c r="F76" s="2">
        <v>17241</v>
      </c>
      <c r="G76" s="3">
        <f>+dataMercanciaContenedores[[#This Row],[Toneladas en contenedores embarcadas en cabotaje con carga]]+dataMercanciaContenedores[[#This Row],[Toneladas en contenedores embarcadas en cabotaje vacíos]]</f>
        <v>18484</v>
      </c>
      <c r="H76" s="2">
        <v>75756</v>
      </c>
      <c r="I76" s="2">
        <v>8</v>
      </c>
      <c r="J76" s="3">
        <f>+dataMercanciaContenedores[[#This Row],[Toneladas en contenedores desembarcadas en cabotaje con carga]]+dataMercanciaContenedores[[#This Row],[Toneladas en contenedores desembarcadas en cabotaje vacíos]]</f>
        <v>75764</v>
      </c>
      <c r="K76" s="3">
        <f>+dataMercanciaContenedores[[#This Row],[Toneladas en contenedores embarcadas en cabotaje con carga]]+dataMercanciaContenedores[[#This Row],[Toneladas en contenedores desembarcadas en cabotaje con carga]]</f>
        <v>76999</v>
      </c>
      <c r="L76" s="3">
        <f>+dataMercanciaContenedores[[#This Row],[Toneladas en contenedores embarcadas en cabotaje vacíos]]+dataMercanciaContenedores[[#This Row],[Toneladas en contenedores desembarcadas en cabotaje vacíos]]</f>
        <v>17249</v>
      </c>
      <c r="M76" s="3">
        <f>+dataMercanciaContenedores[[#This Row],[TOTAL toneladas en contenedores en cabotaje con carga]]+dataMercanciaContenedores[[#This Row],[TOTAL toneladas en contenedores en cabotaje vacíos]]</f>
        <v>94248</v>
      </c>
      <c r="N76" s="2">
        <v>1669</v>
      </c>
      <c r="O76" s="2">
        <v>0</v>
      </c>
      <c r="P76" s="3">
        <f>+dataMercanciaContenedores[[#This Row],[Toneladas en contenedores embarcadas en exterior con carga]]+dataMercanciaContenedores[[#This Row],[Toneladas en contenedores embarcadas en exterior vacíos]]</f>
        <v>1669</v>
      </c>
      <c r="Q76" s="2">
        <v>27959</v>
      </c>
      <c r="R76" s="2">
        <v>0</v>
      </c>
      <c r="S76" s="3">
        <f>+dataMercanciaContenedores[[#This Row],[Toneladas en contenedores desembarcadas en exterior con carga]]+dataMercanciaContenedores[[#This Row],[Toneladas en contenedores desembarcadas en exterior vacíos]]</f>
        <v>27959</v>
      </c>
      <c r="T76" s="3">
        <f>+dataMercanciaContenedores[[#This Row],[Toneladas en contenedores embarcadas en exterior con carga]]+dataMercanciaContenedores[[#This Row],[Toneladas en contenedores desembarcadas en exterior con carga]]</f>
        <v>29628</v>
      </c>
      <c r="U76" s="3">
        <f>+dataMercanciaContenedores[[#This Row],[Toneladas en contenedores embarcadas en exterior vacíos]]+dataMercanciaContenedores[[#This Row],[Toneladas en contenedores desembarcadas en exterior vacíos]]</f>
        <v>0</v>
      </c>
      <c r="V76" s="3">
        <f>+dataMercanciaContenedores[[#This Row],[TOTAL toneladas en contenedores en exterior con carga]]+dataMercanciaContenedores[[#This Row],[TOTAL toneladas en contenedores en exterior vacíos]]</f>
        <v>29628</v>
      </c>
      <c r="W76" s="3">
        <f>+dataMercanciaContenedores[[#This Row],[Toneladas en contenedores embarcadas en cabotaje con carga]]+dataMercanciaContenedores[[#This Row],[Toneladas en contenedores embarcadas en exterior con carga]]</f>
        <v>2912</v>
      </c>
      <c r="X76" s="3">
        <f>+dataMercanciaContenedores[[#This Row],[Toneladas en contenedores embarcadas en cabotaje vacíos]]+dataMercanciaContenedores[[#This Row],[Toneladas en contenedores embarcadas en exterior vacíos]]</f>
        <v>17241</v>
      </c>
      <c r="Y76" s="3">
        <f>+dataMercanciaContenedores[[#This Row],[TOTAL Toneladas en contenedores con carga embarcadas]]+dataMercanciaContenedores[[#This Row],[TOTAL Toneladas en contenedores vacíos embarcadas]]</f>
        <v>20153</v>
      </c>
      <c r="Z76" s="3">
        <f>+dataMercanciaContenedores[[#This Row],[Toneladas en contenedores desembarcadas en cabotaje con carga]]+dataMercanciaContenedores[[#This Row],[Toneladas en contenedores desembarcadas en exterior con carga]]</f>
        <v>103715</v>
      </c>
      <c r="AA76" s="3">
        <f>+dataMercanciaContenedores[[#This Row],[Toneladas en contenedores desembarcadas en cabotaje vacíos]]+dataMercanciaContenedores[[#This Row],[Toneladas en contenedores desembarcadas en exterior vacíos]]</f>
        <v>8</v>
      </c>
      <c r="AB76" s="3">
        <f>+dataMercanciaContenedores[[#This Row],[TOTAL Toneladas en contenedores con carga desembarcadas]]+dataMercanciaContenedores[[#This Row],[TOTAL Toneladas en contenedores vacíos desembarcadas]]</f>
        <v>103723</v>
      </c>
      <c r="AC76" s="3">
        <f>+dataMercanciaContenedores[[#This Row],[TOTAL toneladas embarcadas en contenedor]]+dataMercanciaContenedores[[#This Row],[TOTAL toneladas desembarcadas en contenedor]]</f>
        <v>123876</v>
      </c>
    </row>
    <row r="77" spans="1:29" hidden="1" x14ac:dyDescent="0.2">
      <c r="A77" s="1">
        <v>2005</v>
      </c>
      <c r="B77" s="1" t="s">
        <v>29</v>
      </c>
      <c r="C77" s="1" t="s">
        <v>40</v>
      </c>
      <c r="D77" s="1" t="s">
        <v>41</v>
      </c>
      <c r="E77" s="2">
        <v>0</v>
      </c>
      <c r="F77" s="2">
        <v>0</v>
      </c>
      <c r="G77" s="3">
        <f>+dataMercanciaContenedores[[#This Row],[Toneladas en contenedores embarcadas en cabotaje con carga]]+dataMercanciaContenedores[[#This Row],[Toneladas en contenedores embarcadas en cabotaje vacíos]]</f>
        <v>0</v>
      </c>
      <c r="H77" s="2">
        <v>0</v>
      </c>
      <c r="I77" s="2">
        <v>0</v>
      </c>
      <c r="J77" s="3">
        <f>+dataMercanciaContenedores[[#This Row],[Toneladas en contenedores desembarcadas en cabotaje con carga]]+dataMercanciaContenedores[[#This Row],[Toneladas en contenedores desembarcadas en cabotaje vacíos]]</f>
        <v>0</v>
      </c>
      <c r="K77" s="3">
        <f>+dataMercanciaContenedores[[#This Row],[Toneladas en contenedores embarcadas en cabotaje con carga]]+dataMercanciaContenedores[[#This Row],[Toneladas en contenedores desembarcadas en cabotaje con carga]]</f>
        <v>0</v>
      </c>
      <c r="L77" s="3">
        <f>+dataMercanciaContenedores[[#This Row],[Toneladas en contenedores embarcadas en cabotaje vacíos]]+dataMercanciaContenedores[[#This Row],[Toneladas en contenedores desembarcadas en cabotaje vacíos]]</f>
        <v>0</v>
      </c>
      <c r="M77" s="3">
        <f>+dataMercanciaContenedores[[#This Row],[TOTAL toneladas en contenedores en cabotaje con carga]]+dataMercanciaContenedores[[#This Row],[TOTAL toneladas en contenedores en cabotaje vacíos]]</f>
        <v>0</v>
      </c>
      <c r="N77" s="2">
        <v>0</v>
      </c>
      <c r="O77" s="2">
        <v>0</v>
      </c>
      <c r="P77" s="3">
        <f>+dataMercanciaContenedores[[#This Row],[Toneladas en contenedores embarcadas en exterior con carga]]+dataMercanciaContenedores[[#This Row],[Toneladas en contenedores embarcadas en exterior vacíos]]</f>
        <v>0</v>
      </c>
      <c r="Q77" s="2">
        <v>0</v>
      </c>
      <c r="R77" s="2">
        <v>0</v>
      </c>
      <c r="S77" s="3">
        <f>+dataMercanciaContenedores[[#This Row],[Toneladas en contenedores desembarcadas en exterior con carga]]+dataMercanciaContenedores[[#This Row],[Toneladas en contenedores desembarcadas en exterior vacíos]]</f>
        <v>0</v>
      </c>
      <c r="T77" s="3">
        <f>+dataMercanciaContenedores[[#This Row],[Toneladas en contenedores embarcadas en exterior con carga]]+dataMercanciaContenedores[[#This Row],[Toneladas en contenedores desembarcadas en exterior con carga]]</f>
        <v>0</v>
      </c>
      <c r="U77" s="3">
        <f>+dataMercanciaContenedores[[#This Row],[Toneladas en contenedores embarcadas en exterior vacíos]]+dataMercanciaContenedores[[#This Row],[Toneladas en contenedores desembarcadas en exterior vacíos]]</f>
        <v>0</v>
      </c>
      <c r="V77" s="3">
        <f>+dataMercanciaContenedores[[#This Row],[TOTAL toneladas en contenedores en exterior con carga]]+dataMercanciaContenedores[[#This Row],[TOTAL toneladas en contenedores en exterior vacíos]]</f>
        <v>0</v>
      </c>
      <c r="W77" s="3">
        <f>+dataMercanciaContenedores[[#This Row],[Toneladas en contenedores embarcadas en cabotaje con carga]]+dataMercanciaContenedores[[#This Row],[Toneladas en contenedores embarcadas en exterior con carga]]</f>
        <v>0</v>
      </c>
      <c r="X77" s="3">
        <f>+dataMercanciaContenedores[[#This Row],[Toneladas en contenedores embarcadas en cabotaje vacíos]]+dataMercanciaContenedores[[#This Row],[Toneladas en contenedores embarcadas en exterior vacíos]]</f>
        <v>0</v>
      </c>
      <c r="Y77" s="3">
        <f>+dataMercanciaContenedores[[#This Row],[TOTAL Toneladas en contenedores con carga embarcadas]]+dataMercanciaContenedores[[#This Row],[TOTAL Toneladas en contenedores vacíos embarcadas]]</f>
        <v>0</v>
      </c>
      <c r="Z77" s="3">
        <f>+dataMercanciaContenedores[[#This Row],[Toneladas en contenedores desembarcadas en cabotaje con carga]]+dataMercanciaContenedores[[#This Row],[Toneladas en contenedores desembarcadas en exterior con carga]]</f>
        <v>0</v>
      </c>
      <c r="AA77" s="3">
        <f>+dataMercanciaContenedores[[#This Row],[Toneladas en contenedores desembarcadas en cabotaje vacíos]]+dataMercanciaContenedores[[#This Row],[Toneladas en contenedores desembarcadas en exterior vacíos]]</f>
        <v>0</v>
      </c>
      <c r="AB77" s="3">
        <f>+dataMercanciaContenedores[[#This Row],[TOTAL Toneladas en contenedores con carga desembarcadas]]+dataMercanciaContenedores[[#This Row],[TOTAL Toneladas en contenedores vacíos desembarcadas]]</f>
        <v>0</v>
      </c>
      <c r="AC77" s="3">
        <f>+dataMercanciaContenedores[[#This Row],[TOTAL toneladas embarcadas en contenedor]]+dataMercanciaContenedores[[#This Row],[TOTAL toneladas desembarcadas en contenedor]]</f>
        <v>0</v>
      </c>
    </row>
    <row r="78" spans="1:29" hidden="1" x14ac:dyDescent="0.2">
      <c r="A78" s="1">
        <v>2005</v>
      </c>
      <c r="B78" s="1" t="s">
        <v>30</v>
      </c>
      <c r="C78" s="1" t="s">
        <v>40</v>
      </c>
      <c r="D78" s="1" t="s">
        <v>41</v>
      </c>
      <c r="E78" s="2">
        <v>0</v>
      </c>
      <c r="F78" s="2">
        <v>0</v>
      </c>
      <c r="G78" s="3">
        <f>+dataMercanciaContenedores[[#This Row],[Toneladas en contenedores embarcadas en cabotaje con carga]]+dataMercanciaContenedores[[#This Row],[Toneladas en contenedores embarcadas en cabotaje vacíos]]</f>
        <v>0</v>
      </c>
      <c r="H78" s="2">
        <v>0</v>
      </c>
      <c r="I78" s="2">
        <v>0</v>
      </c>
      <c r="J78" s="3">
        <f>+dataMercanciaContenedores[[#This Row],[Toneladas en contenedores desembarcadas en cabotaje con carga]]+dataMercanciaContenedores[[#This Row],[Toneladas en contenedores desembarcadas en cabotaje vacíos]]</f>
        <v>0</v>
      </c>
      <c r="K78" s="3">
        <f>+dataMercanciaContenedores[[#This Row],[Toneladas en contenedores embarcadas en cabotaje con carga]]+dataMercanciaContenedores[[#This Row],[Toneladas en contenedores desembarcadas en cabotaje con carga]]</f>
        <v>0</v>
      </c>
      <c r="L78" s="3">
        <f>+dataMercanciaContenedores[[#This Row],[Toneladas en contenedores embarcadas en cabotaje vacíos]]+dataMercanciaContenedores[[#This Row],[Toneladas en contenedores desembarcadas en cabotaje vacíos]]</f>
        <v>0</v>
      </c>
      <c r="M78" s="3">
        <f>+dataMercanciaContenedores[[#This Row],[TOTAL toneladas en contenedores en cabotaje con carga]]+dataMercanciaContenedores[[#This Row],[TOTAL toneladas en contenedores en cabotaje vacíos]]</f>
        <v>0</v>
      </c>
      <c r="N78" s="2">
        <v>0</v>
      </c>
      <c r="O78" s="2">
        <v>0</v>
      </c>
      <c r="P78" s="3">
        <f>+dataMercanciaContenedores[[#This Row],[Toneladas en contenedores embarcadas en exterior con carga]]+dataMercanciaContenedores[[#This Row],[Toneladas en contenedores embarcadas en exterior vacíos]]</f>
        <v>0</v>
      </c>
      <c r="Q78" s="2">
        <v>0</v>
      </c>
      <c r="R78" s="2">
        <v>0</v>
      </c>
      <c r="S78" s="3">
        <f>+dataMercanciaContenedores[[#This Row],[Toneladas en contenedores desembarcadas en exterior con carga]]+dataMercanciaContenedores[[#This Row],[Toneladas en contenedores desembarcadas en exterior vacíos]]</f>
        <v>0</v>
      </c>
      <c r="T78" s="3">
        <f>+dataMercanciaContenedores[[#This Row],[Toneladas en contenedores embarcadas en exterior con carga]]+dataMercanciaContenedores[[#This Row],[Toneladas en contenedores desembarcadas en exterior con carga]]</f>
        <v>0</v>
      </c>
      <c r="U78" s="3">
        <f>+dataMercanciaContenedores[[#This Row],[Toneladas en contenedores embarcadas en exterior vacíos]]+dataMercanciaContenedores[[#This Row],[Toneladas en contenedores desembarcadas en exterior vacíos]]</f>
        <v>0</v>
      </c>
      <c r="V78" s="3">
        <f>+dataMercanciaContenedores[[#This Row],[TOTAL toneladas en contenedores en exterior con carga]]+dataMercanciaContenedores[[#This Row],[TOTAL toneladas en contenedores en exterior vacíos]]</f>
        <v>0</v>
      </c>
      <c r="W78" s="3">
        <f>+dataMercanciaContenedores[[#This Row],[Toneladas en contenedores embarcadas en cabotaje con carga]]+dataMercanciaContenedores[[#This Row],[Toneladas en contenedores embarcadas en exterior con carga]]</f>
        <v>0</v>
      </c>
      <c r="X78" s="3">
        <f>+dataMercanciaContenedores[[#This Row],[Toneladas en contenedores embarcadas en cabotaje vacíos]]+dataMercanciaContenedores[[#This Row],[Toneladas en contenedores embarcadas en exterior vacíos]]</f>
        <v>0</v>
      </c>
      <c r="Y78" s="3">
        <f>+dataMercanciaContenedores[[#This Row],[TOTAL Toneladas en contenedores con carga embarcadas]]+dataMercanciaContenedores[[#This Row],[TOTAL Toneladas en contenedores vacíos embarcadas]]</f>
        <v>0</v>
      </c>
      <c r="Z78" s="3">
        <f>+dataMercanciaContenedores[[#This Row],[Toneladas en contenedores desembarcadas en cabotaje con carga]]+dataMercanciaContenedores[[#This Row],[Toneladas en contenedores desembarcadas en exterior con carga]]</f>
        <v>0</v>
      </c>
      <c r="AA78" s="3">
        <f>+dataMercanciaContenedores[[#This Row],[Toneladas en contenedores desembarcadas en cabotaje vacíos]]+dataMercanciaContenedores[[#This Row],[Toneladas en contenedores desembarcadas en exterior vacíos]]</f>
        <v>0</v>
      </c>
      <c r="AB78" s="3">
        <f>+dataMercanciaContenedores[[#This Row],[TOTAL Toneladas en contenedores con carga desembarcadas]]+dataMercanciaContenedores[[#This Row],[TOTAL Toneladas en contenedores vacíos desembarcadas]]</f>
        <v>0</v>
      </c>
      <c r="AC78" s="3">
        <f>+dataMercanciaContenedores[[#This Row],[TOTAL toneladas embarcadas en contenedor]]+dataMercanciaContenedores[[#This Row],[TOTAL toneladas desembarcadas en contenedor]]</f>
        <v>0</v>
      </c>
    </row>
    <row r="79" spans="1:29" hidden="1" x14ac:dyDescent="0.2">
      <c r="A79" s="1">
        <v>2005</v>
      </c>
      <c r="B79" s="1" t="s">
        <v>31</v>
      </c>
      <c r="C79" s="1" t="s">
        <v>40</v>
      </c>
      <c r="D79" s="1" t="s">
        <v>41</v>
      </c>
      <c r="E79" s="2">
        <v>514124</v>
      </c>
      <c r="F79" s="2">
        <v>325743</v>
      </c>
      <c r="G79" s="3">
        <f>+dataMercanciaContenedores[[#This Row],[Toneladas en contenedores embarcadas en cabotaje con carga]]+dataMercanciaContenedores[[#This Row],[Toneladas en contenedores embarcadas en cabotaje vacíos]]</f>
        <v>839867</v>
      </c>
      <c r="H79" s="2">
        <v>2057439</v>
      </c>
      <c r="I79" s="2">
        <v>31036</v>
      </c>
      <c r="J79" s="3">
        <f>+dataMercanciaContenedores[[#This Row],[Toneladas en contenedores desembarcadas en cabotaje con carga]]+dataMercanciaContenedores[[#This Row],[Toneladas en contenedores desembarcadas en cabotaje vacíos]]</f>
        <v>2088475</v>
      </c>
      <c r="K79" s="3">
        <f>+dataMercanciaContenedores[[#This Row],[Toneladas en contenedores embarcadas en cabotaje con carga]]+dataMercanciaContenedores[[#This Row],[Toneladas en contenedores desembarcadas en cabotaje con carga]]</f>
        <v>2571563</v>
      </c>
      <c r="L79" s="3">
        <f>+dataMercanciaContenedores[[#This Row],[Toneladas en contenedores embarcadas en cabotaje vacíos]]+dataMercanciaContenedores[[#This Row],[Toneladas en contenedores desembarcadas en cabotaje vacíos]]</f>
        <v>356779</v>
      </c>
      <c r="M79" s="3">
        <f>+dataMercanciaContenedores[[#This Row],[TOTAL toneladas en contenedores en cabotaje con carga]]+dataMercanciaContenedores[[#This Row],[TOTAL toneladas en contenedores en cabotaje vacíos]]</f>
        <v>2928342</v>
      </c>
      <c r="N79" s="2">
        <v>92191</v>
      </c>
      <c r="O79" s="2">
        <v>39736</v>
      </c>
      <c r="P79" s="3">
        <f>+dataMercanciaContenedores[[#This Row],[Toneladas en contenedores embarcadas en exterior con carga]]+dataMercanciaContenedores[[#This Row],[Toneladas en contenedores embarcadas en exterior vacíos]]</f>
        <v>131927</v>
      </c>
      <c r="Q79" s="2">
        <v>562588</v>
      </c>
      <c r="R79" s="2">
        <v>2632</v>
      </c>
      <c r="S79" s="3">
        <f>+dataMercanciaContenedores[[#This Row],[Toneladas en contenedores desembarcadas en exterior con carga]]+dataMercanciaContenedores[[#This Row],[Toneladas en contenedores desembarcadas en exterior vacíos]]</f>
        <v>565220</v>
      </c>
      <c r="T79" s="3">
        <f>+dataMercanciaContenedores[[#This Row],[Toneladas en contenedores embarcadas en exterior con carga]]+dataMercanciaContenedores[[#This Row],[Toneladas en contenedores desembarcadas en exterior con carga]]</f>
        <v>654779</v>
      </c>
      <c r="U79" s="3">
        <f>+dataMercanciaContenedores[[#This Row],[Toneladas en contenedores embarcadas en exterior vacíos]]+dataMercanciaContenedores[[#This Row],[Toneladas en contenedores desembarcadas en exterior vacíos]]</f>
        <v>42368</v>
      </c>
      <c r="V79" s="3">
        <f>+dataMercanciaContenedores[[#This Row],[TOTAL toneladas en contenedores en exterior con carga]]+dataMercanciaContenedores[[#This Row],[TOTAL toneladas en contenedores en exterior vacíos]]</f>
        <v>697147</v>
      </c>
      <c r="W79" s="3">
        <f>+dataMercanciaContenedores[[#This Row],[Toneladas en contenedores embarcadas en cabotaje con carga]]+dataMercanciaContenedores[[#This Row],[Toneladas en contenedores embarcadas en exterior con carga]]</f>
        <v>606315</v>
      </c>
      <c r="X79" s="3">
        <f>+dataMercanciaContenedores[[#This Row],[Toneladas en contenedores embarcadas en cabotaje vacíos]]+dataMercanciaContenedores[[#This Row],[Toneladas en contenedores embarcadas en exterior vacíos]]</f>
        <v>365479</v>
      </c>
      <c r="Y79" s="3">
        <f>+dataMercanciaContenedores[[#This Row],[TOTAL Toneladas en contenedores con carga embarcadas]]+dataMercanciaContenedores[[#This Row],[TOTAL Toneladas en contenedores vacíos embarcadas]]</f>
        <v>971794</v>
      </c>
      <c r="Z79" s="3">
        <f>+dataMercanciaContenedores[[#This Row],[Toneladas en contenedores desembarcadas en cabotaje con carga]]+dataMercanciaContenedores[[#This Row],[Toneladas en contenedores desembarcadas en exterior con carga]]</f>
        <v>2620027</v>
      </c>
      <c r="AA79" s="3">
        <f>+dataMercanciaContenedores[[#This Row],[Toneladas en contenedores desembarcadas en cabotaje vacíos]]+dataMercanciaContenedores[[#This Row],[Toneladas en contenedores desembarcadas en exterior vacíos]]</f>
        <v>33668</v>
      </c>
      <c r="AB79" s="3">
        <f>+dataMercanciaContenedores[[#This Row],[TOTAL Toneladas en contenedores con carga desembarcadas]]+dataMercanciaContenedores[[#This Row],[TOTAL Toneladas en contenedores vacíos desembarcadas]]</f>
        <v>2653695</v>
      </c>
      <c r="AC79" s="3">
        <f>+dataMercanciaContenedores[[#This Row],[TOTAL toneladas embarcadas en contenedor]]+dataMercanciaContenedores[[#This Row],[TOTAL toneladas desembarcadas en contenedor]]</f>
        <v>3625489</v>
      </c>
    </row>
    <row r="80" spans="1:29" hidden="1" x14ac:dyDescent="0.2">
      <c r="A80" s="1">
        <v>2005</v>
      </c>
      <c r="B80" s="1" t="s">
        <v>32</v>
      </c>
      <c r="C80" s="1" t="s">
        <v>40</v>
      </c>
      <c r="D80" s="1" t="s">
        <v>41</v>
      </c>
      <c r="E80" s="2">
        <v>397</v>
      </c>
      <c r="F80" s="2">
        <v>0</v>
      </c>
      <c r="G80" s="3">
        <f>+dataMercanciaContenedores[[#This Row],[Toneladas en contenedores embarcadas en cabotaje con carga]]+dataMercanciaContenedores[[#This Row],[Toneladas en contenedores embarcadas en cabotaje vacíos]]</f>
        <v>397</v>
      </c>
      <c r="H80" s="2">
        <v>0</v>
      </c>
      <c r="I80" s="2">
        <v>0</v>
      </c>
      <c r="J80" s="3">
        <f>+dataMercanciaContenedores[[#This Row],[Toneladas en contenedores desembarcadas en cabotaje con carga]]+dataMercanciaContenedores[[#This Row],[Toneladas en contenedores desembarcadas en cabotaje vacíos]]</f>
        <v>0</v>
      </c>
      <c r="K80" s="3">
        <f>+dataMercanciaContenedores[[#This Row],[Toneladas en contenedores embarcadas en cabotaje con carga]]+dataMercanciaContenedores[[#This Row],[Toneladas en contenedores desembarcadas en cabotaje con carga]]</f>
        <v>397</v>
      </c>
      <c r="L80" s="3">
        <f>+dataMercanciaContenedores[[#This Row],[Toneladas en contenedores embarcadas en cabotaje vacíos]]+dataMercanciaContenedores[[#This Row],[Toneladas en contenedores desembarcadas en cabotaje vacíos]]</f>
        <v>0</v>
      </c>
      <c r="M80" s="3">
        <f>+dataMercanciaContenedores[[#This Row],[TOTAL toneladas en contenedores en cabotaje con carga]]+dataMercanciaContenedores[[#This Row],[TOTAL toneladas en contenedores en cabotaje vacíos]]</f>
        <v>397</v>
      </c>
      <c r="N80" s="2">
        <v>69</v>
      </c>
      <c r="O80" s="2">
        <v>0</v>
      </c>
      <c r="P80" s="3">
        <f>+dataMercanciaContenedores[[#This Row],[Toneladas en contenedores embarcadas en exterior con carga]]+dataMercanciaContenedores[[#This Row],[Toneladas en contenedores embarcadas en exterior vacíos]]</f>
        <v>69</v>
      </c>
      <c r="Q80" s="2">
        <v>857</v>
      </c>
      <c r="R80" s="2">
        <v>0</v>
      </c>
      <c r="S80" s="3">
        <f>+dataMercanciaContenedores[[#This Row],[Toneladas en contenedores desembarcadas en exterior con carga]]+dataMercanciaContenedores[[#This Row],[Toneladas en contenedores desembarcadas en exterior vacíos]]</f>
        <v>857</v>
      </c>
      <c r="T80" s="3">
        <f>+dataMercanciaContenedores[[#This Row],[Toneladas en contenedores embarcadas en exterior con carga]]+dataMercanciaContenedores[[#This Row],[Toneladas en contenedores desembarcadas en exterior con carga]]</f>
        <v>926</v>
      </c>
      <c r="U80" s="3">
        <f>+dataMercanciaContenedores[[#This Row],[Toneladas en contenedores embarcadas en exterior vacíos]]+dataMercanciaContenedores[[#This Row],[Toneladas en contenedores desembarcadas en exterior vacíos]]</f>
        <v>0</v>
      </c>
      <c r="V80" s="3">
        <f>+dataMercanciaContenedores[[#This Row],[TOTAL toneladas en contenedores en exterior con carga]]+dataMercanciaContenedores[[#This Row],[TOTAL toneladas en contenedores en exterior vacíos]]</f>
        <v>926</v>
      </c>
      <c r="W80" s="3">
        <f>+dataMercanciaContenedores[[#This Row],[Toneladas en contenedores embarcadas en cabotaje con carga]]+dataMercanciaContenedores[[#This Row],[Toneladas en contenedores embarcadas en exterior con carga]]</f>
        <v>466</v>
      </c>
      <c r="X80" s="3">
        <f>+dataMercanciaContenedores[[#This Row],[Toneladas en contenedores embarcadas en cabotaje vacíos]]+dataMercanciaContenedores[[#This Row],[Toneladas en contenedores embarcadas en exterior vacíos]]</f>
        <v>0</v>
      </c>
      <c r="Y80" s="3">
        <f>+dataMercanciaContenedores[[#This Row],[TOTAL Toneladas en contenedores con carga embarcadas]]+dataMercanciaContenedores[[#This Row],[TOTAL Toneladas en contenedores vacíos embarcadas]]</f>
        <v>466</v>
      </c>
      <c r="Z80" s="3">
        <f>+dataMercanciaContenedores[[#This Row],[Toneladas en contenedores desembarcadas en cabotaje con carga]]+dataMercanciaContenedores[[#This Row],[Toneladas en contenedores desembarcadas en exterior con carga]]</f>
        <v>857</v>
      </c>
      <c r="AA80" s="3">
        <f>+dataMercanciaContenedores[[#This Row],[Toneladas en contenedores desembarcadas en cabotaje vacíos]]+dataMercanciaContenedores[[#This Row],[Toneladas en contenedores desembarcadas en exterior vacíos]]</f>
        <v>0</v>
      </c>
      <c r="AB80" s="3">
        <f>+dataMercanciaContenedores[[#This Row],[TOTAL Toneladas en contenedores con carga desembarcadas]]+dataMercanciaContenedores[[#This Row],[TOTAL Toneladas en contenedores vacíos desembarcadas]]</f>
        <v>857</v>
      </c>
      <c r="AC80" s="3">
        <f>+dataMercanciaContenedores[[#This Row],[TOTAL toneladas embarcadas en contenedor]]+dataMercanciaContenedores[[#This Row],[TOTAL toneladas desembarcadas en contenedor]]</f>
        <v>1323</v>
      </c>
    </row>
    <row r="81" spans="1:29" hidden="1" x14ac:dyDescent="0.2">
      <c r="A81" s="1">
        <v>2005</v>
      </c>
      <c r="B81" s="1" t="s">
        <v>33</v>
      </c>
      <c r="C81" s="1" t="s">
        <v>40</v>
      </c>
      <c r="D81" s="1" t="s">
        <v>41</v>
      </c>
      <c r="E81" s="2">
        <v>612189</v>
      </c>
      <c r="F81" s="2">
        <v>718</v>
      </c>
      <c r="G81" s="3">
        <f>+dataMercanciaContenedores[[#This Row],[Toneladas en contenedores embarcadas en cabotaje con carga]]+dataMercanciaContenedores[[#This Row],[Toneladas en contenedores embarcadas en cabotaje vacíos]]</f>
        <v>612907</v>
      </c>
      <c r="H81" s="2">
        <v>43795</v>
      </c>
      <c r="I81" s="2">
        <v>101277</v>
      </c>
      <c r="J81" s="3">
        <f>+dataMercanciaContenedores[[#This Row],[Toneladas en contenedores desembarcadas en cabotaje con carga]]+dataMercanciaContenedores[[#This Row],[Toneladas en contenedores desembarcadas en cabotaje vacíos]]</f>
        <v>145072</v>
      </c>
      <c r="K81" s="3">
        <f>+dataMercanciaContenedores[[#This Row],[Toneladas en contenedores embarcadas en cabotaje con carga]]+dataMercanciaContenedores[[#This Row],[Toneladas en contenedores desembarcadas en cabotaje con carga]]</f>
        <v>655984</v>
      </c>
      <c r="L81" s="3">
        <f>+dataMercanciaContenedores[[#This Row],[Toneladas en contenedores embarcadas en cabotaje vacíos]]+dataMercanciaContenedores[[#This Row],[Toneladas en contenedores desembarcadas en cabotaje vacíos]]</f>
        <v>101995</v>
      </c>
      <c r="M81" s="3">
        <f>+dataMercanciaContenedores[[#This Row],[TOTAL toneladas en contenedores en cabotaje con carga]]+dataMercanciaContenedores[[#This Row],[TOTAL toneladas en contenedores en cabotaje vacíos]]</f>
        <v>757979</v>
      </c>
      <c r="N81" s="2">
        <v>9575</v>
      </c>
      <c r="O81" s="2">
        <v>0</v>
      </c>
      <c r="P81" s="3">
        <f>+dataMercanciaContenedores[[#This Row],[Toneladas en contenedores embarcadas en exterior con carga]]+dataMercanciaContenedores[[#This Row],[Toneladas en contenedores embarcadas en exterior vacíos]]</f>
        <v>9575</v>
      </c>
      <c r="Q81" s="2">
        <v>3731</v>
      </c>
      <c r="R81" s="2">
        <v>2560</v>
      </c>
      <c r="S81" s="3">
        <f>+dataMercanciaContenedores[[#This Row],[Toneladas en contenedores desembarcadas en exterior con carga]]+dataMercanciaContenedores[[#This Row],[Toneladas en contenedores desembarcadas en exterior vacíos]]</f>
        <v>6291</v>
      </c>
      <c r="T81" s="3">
        <f>+dataMercanciaContenedores[[#This Row],[Toneladas en contenedores embarcadas en exterior con carga]]+dataMercanciaContenedores[[#This Row],[Toneladas en contenedores desembarcadas en exterior con carga]]</f>
        <v>13306</v>
      </c>
      <c r="U81" s="3">
        <f>+dataMercanciaContenedores[[#This Row],[Toneladas en contenedores embarcadas en exterior vacíos]]+dataMercanciaContenedores[[#This Row],[Toneladas en contenedores desembarcadas en exterior vacíos]]</f>
        <v>2560</v>
      </c>
      <c r="V81" s="3">
        <f>+dataMercanciaContenedores[[#This Row],[TOTAL toneladas en contenedores en exterior con carga]]+dataMercanciaContenedores[[#This Row],[TOTAL toneladas en contenedores en exterior vacíos]]</f>
        <v>15866</v>
      </c>
      <c r="W81" s="3">
        <f>+dataMercanciaContenedores[[#This Row],[Toneladas en contenedores embarcadas en cabotaje con carga]]+dataMercanciaContenedores[[#This Row],[Toneladas en contenedores embarcadas en exterior con carga]]</f>
        <v>621764</v>
      </c>
      <c r="X81" s="3">
        <f>+dataMercanciaContenedores[[#This Row],[Toneladas en contenedores embarcadas en cabotaje vacíos]]+dataMercanciaContenedores[[#This Row],[Toneladas en contenedores embarcadas en exterior vacíos]]</f>
        <v>718</v>
      </c>
      <c r="Y81" s="3">
        <f>+dataMercanciaContenedores[[#This Row],[TOTAL Toneladas en contenedores con carga embarcadas]]+dataMercanciaContenedores[[#This Row],[TOTAL Toneladas en contenedores vacíos embarcadas]]</f>
        <v>622482</v>
      </c>
      <c r="Z81" s="3">
        <f>+dataMercanciaContenedores[[#This Row],[Toneladas en contenedores desembarcadas en cabotaje con carga]]+dataMercanciaContenedores[[#This Row],[Toneladas en contenedores desembarcadas en exterior con carga]]</f>
        <v>47526</v>
      </c>
      <c r="AA81" s="3">
        <f>+dataMercanciaContenedores[[#This Row],[Toneladas en contenedores desembarcadas en cabotaje vacíos]]+dataMercanciaContenedores[[#This Row],[Toneladas en contenedores desembarcadas en exterior vacíos]]</f>
        <v>103837</v>
      </c>
      <c r="AB81" s="3">
        <f>+dataMercanciaContenedores[[#This Row],[TOTAL Toneladas en contenedores con carga desembarcadas]]+dataMercanciaContenedores[[#This Row],[TOTAL Toneladas en contenedores vacíos desembarcadas]]</f>
        <v>151363</v>
      </c>
      <c r="AC81" s="3">
        <f>+dataMercanciaContenedores[[#This Row],[TOTAL toneladas embarcadas en contenedor]]+dataMercanciaContenedores[[#This Row],[TOTAL toneladas desembarcadas en contenedor]]</f>
        <v>773845</v>
      </c>
    </row>
    <row r="82" spans="1:29" hidden="1" x14ac:dyDescent="0.2">
      <c r="A82" s="1">
        <v>2005</v>
      </c>
      <c r="B82" s="1" t="s">
        <v>34</v>
      </c>
      <c r="C82" s="1" t="s">
        <v>40</v>
      </c>
      <c r="D82" s="1" t="s">
        <v>41</v>
      </c>
      <c r="E82" s="2">
        <v>20181</v>
      </c>
      <c r="F82" s="2">
        <v>476</v>
      </c>
      <c r="G82" s="3">
        <f>+dataMercanciaContenedores[[#This Row],[Toneladas en contenedores embarcadas en cabotaje con carga]]+dataMercanciaContenedores[[#This Row],[Toneladas en contenedores embarcadas en cabotaje vacíos]]</f>
        <v>20657</v>
      </c>
      <c r="H82" s="2">
        <v>4985</v>
      </c>
      <c r="I82" s="2">
        <v>2565</v>
      </c>
      <c r="J82" s="3">
        <f>+dataMercanciaContenedores[[#This Row],[Toneladas en contenedores desembarcadas en cabotaje con carga]]+dataMercanciaContenedores[[#This Row],[Toneladas en contenedores desembarcadas en cabotaje vacíos]]</f>
        <v>7550</v>
      </c>
      <c r="K82" s="3">
        <f>+dataMercanciaContenedores[[#This Row],[Toneladas en contenedores embarcadas en cabotaje con carga]]+dataMercanciaContenedores[[#This Row],[Toneladas en contenedores desembarcadas en cabotaje con carga]]</f>
        <v>25166</v>
      </c>
      <c r="L82" s="3">
        <f>+dataMercanciaContenedores[[#This Row],[Toneladas en contenedores embarcadas en cabotaje vacíos]]+dataMercanciaContenedores[[#This Row],[Toneladas en contenedores desembarcadas en cabotaje vacíos]]</f>
        <v>3041</v>
      </c>
      <c r="M82" s="3">
        <f>+dataMercanciaContenedores[[#This Row],[TOTAL toneladas en contenedores en cabotaje con carga]]+dataMercanciaContenedores[[#This Row],[TOTAL toneladas en contenedores en cabotaje vacíos]]</f>
        <v>28207</v>
      </c>
      <c r="N82" s="2">
        <v>36120</v>
      </c>
      <c r="O82" s="2">
        <v>328</v>
      </c>
      <c r="P82" s="3">
        <f>+dataMercanciaContenedores[[#This Row],[Toneladas en contenedores embarcadas en exterior con carga]]+dataMercanciaContenedores[[#This Row],[Toneladas en contenedores embarcadas en exterior vacíos]]</f>
        <v>36448</v>
      </c>
      <c r="Q82" s="2">
        <v>13799</v>
      </c>
      <c r="R82" s="2">
        <v>2361</v>
      </c>
      <c r="S82" s="3">
        <f>+dataMercanciaContenedores[[#This Row],[Toneladas en contenedores desembarcadas en exterior con carga]]+dataMercanciaContenedores[[#This Row],[Toneladas en contenedores desembarcadas en exterior vacíos]]</f>
        <v>16160</v>
      </c>
      <c r="T82" s="3">
        <f>+dataMercanciaContenedores[[#This Row],[Toneladas en contenedores embarcadas en exterior con carga]]+dataMercanciaContenedores[[#This Row],[Toneladas en contenedores desembarcadas en exterior con carga]]</f>
        <v>49919</v>
      </c>
      <c r="U82" s="3">
        <f>+dataMercanciaContenedores[[#This Row],[Toneladas en contenedores embarcadas en exterior vacíos]]+dataMercanciaContenedores[[#This Row],[Toneladas en contenedores desembarcadas en exterior vacíos]]</f>
        <v>2689</v>
      </c>
      <c r="V82" s="3">
        <f>+dataMercanciaContenedores[[#This Row],[TOTAL toneladas en contenedores en exterior con carga]]+dataMercanciaContenedores[[#This Row],[TOTAL toneladas en contenedores en exterior vacíos]]</f>
        <v>52608</v>
      </c>
      <c r="W82" s="3">
        <f>+dataMercanciaContenedores[[#This Row],[Toneladas en contenedores embarcadas en cabotaje con carga]]+dataMercanciaContenedores[[#This Row],[Toneladas en contenedores embarcadas en exterior con carga]]</f>
        <v>56301</v>
      </c>
      <c r="X82" s="3">
        <f>+dataMercanciaContenedores[[#This Row],[Toneladas en contenedores embarcadas en cabotaje vacíos]]+dataMercanciaContenedores[[#This Row],[Toneladas en contenedores embarcadas en exterior vacíos]]</f>
        <v>804</v>
      </c>
      <c r="Y82" s="3">
        <f>+dataMercanciaContenedores[[#This Row],[TOTAL Toneladas en contenedores con carga embarcadas]]+dataMercanciaContenedores[[#This Row],[TOTAL Toneladas en contenedores vacíos embarcadas]]</f>
        <v>57105</v>
      </c>
      <c r="Z82" s="3">
        <f>+dataMercanciaContenedores[[#This Row],[Toneladas en contenedores desembarcadas en cabotaje con carga]]+dataMercanciaContenedores[[#This Row],[Toneladas en contenedores desembarcadas en exterior con carga]]</f>
        <v>18784</v>
      </c>
      <c r="AA82" s="3">
        <f>+dataMercanciaContenedores[[#This Row],[Toneladas en contenedores desembarcadas en cabotaje vacíos]]+dataMercanciaContenedores[[#This Row],[Toneladas en contenedores desembarcadas en exterior vacíos]]</f>
        <v>4926</v>
      </c>
      <c r="AB82" s="3">
        <f>+dataMercanciaContenedores[[#This Row],[TOTAL Toneladas en contenedores con carga desembarcadas]]+dataMercanciaContenedores[[#This Row],[TOTAL Toneladas en contenedores vacíos desembarcadas]]</f>
        <v>23710</v>
      </c>
      <c r="AC82" s="3">
        <f>+dataMercanciaContenedores[[#This Row],[TOTAL toneladas embarcadas en contenedor]]+dataMercanciaContenedores[[#This Row],[TOTAL toneladas desembarcadas en contenedor]]</f>
        <v>80815</v>
      </c>
    </row>
    <row r="83" spans="1:29" hidden="1" x14ac:dyDescent="0.2">
      <c r="A83" s="1">
        <v>2005</v>
      </c>
      <c r="B83" s="1" t="s">
        <v>35</v>
      </c>
      <c r="C83" s="1" t="s">
        <v>40</v>
      </c>
      <c r="D83" s="1" t="s">
        <v>41</v>
      </c>
      <c r="E83" s="2">
        <v>1465720</v>
      </c>
      <c r="F83" s="2">
        <v>17413</v>
      </c>
      <c r="G83" s="3">
        <f>+dataMercanciaContenedores[[#This Row],[Toneladas en contenedores embarcadas en cabotaje con carga]]+dataMercanciaContenedores[[#This Row],[Toneladas en contenedores embarcadas en cabotaje vacíos]]</f>
        <v>1483133</v>
      </c>
      <c r="H83" s="2">
        <v>486947</v>
      </c>
      <c r="I83" s="2">
        <v>111795</v>
      </c>
      <c r="J83" s="3">
        <f>+dataMercanciaContenedores[[#This Row],[Toneladas en contenedores desembarcadas en cabotaje con carga]]+dataMercanciaContenedores[[#This Row],[Toneladas en contenedores desembarcadas en cabotaje vacíos]]</f>
        <v>598742</v>
      </c>
      <c r="K83" s="3">
        <f>+dataMercanciaContenedores[[#This Row],[Toneladas en contenedores embarcadas en cabotaje con carga]]+dataMercanciaContenedores[[#This Row],[Toneladas en contenedores desembarcadas en cabotaje con carga]]</f>
        <v>1952667</v>
      </c>
      <c r="L83" s="3">
        <f>+dataMercanciaContenedores[[#This Row],[Toneladas en contenedores embarcadas en cabotaje vacíos]]+dataMercanciaContenedores[[#This Row],[Toneladas en contenedores desembarcadas en cabotaje vacíos]]</f>
        <v>129208</v>
      </c>
      <c r="M83" s="3">
        <f>+dataMercanciaContenedores[[#This Row],[TOTAL toneladas en contenedores en cabotaje con carga]]+dataMercanciaContenedores[[#This Row],[TOTAL toneladas en contenedores en cabotaje vacíos]]</f>
        <v>2081875</v>
      </c>
      <c r="N83" s="2">
        <v>13037026</v>
      </c>
      <c r="O83" s="2">
        <v>543699</v>
      </c>
      <c r="P83" s="3">
        <f>+dataMercanciaContenedores[[#This Row],[Toneladas en contenedores embarcadas en exterior con carga]]+dataMercanciaContenedores[[#This Row],[Toneladas en contenedores embarcadas en exterior vacíos]]</f>
        <v>13580725</v>
      </c>
      <c r="Q83" s="2">
        <v>10132371</v>
      </c>
      <c r="R83" s="2">
        <v>611434</v>
      </c>
      <c r="S83" s="3">
        <f>+dataMercanciaContenedores[[#This Row],[Toneladas en contenedores desembarcadas en exterior con carga]]+dataMercanciaContenedores[[#This Row],[Toneladas en contenedores desembarcadas en exterior vacíos]]</f>
        <v>10743805</v>
      </c>
      <c r="T83" s="3">
        <f>+dataMercanciaContenedores[[#This Row],[Toneladas en contenedores embarcadas en exterior con carga]]+dataMercanciaContenedores[[#This Row],[Toneladas en contenedores desembarcadas en exterior con carga]]</f>
        <v>23169397</v>
      </c>
      <c r="U83" s="3">
        <f>+dataMercanciaContenedores[[#This Row],[Toneladas en contenedores embarcadas en exterior vacíos]]+dataMercanciaContenedores[[#This Row],[Toneladas en contenedores desembarcadas en exterior vacíos]]</f>
        <v>1155133</v>
      </c>
      <c r="V83" s="3">
        <f>+dataMercanciaContenedores[[#This Row],[TOTAL toneladas en contenedores en exterior con carga]]+dataMercanciaContenedores[[#This Row],[TOTAL toneladas en contenedores en exterior vacíos]]</f>
        <v>24324530</v>
      </c>
      <c r="W83" s="3">
        <f>+dataMercanciaContenedores[[#This Row],[Toneladas en contenedores embarcadas en cabotaje con carga]]+dataMercanciaContenedores[[#This Row],[Toneladas en contenedores embarcadas en exterior con carga]]</f>
        <v>14502746</v>
      </c>
      <c r="X83" s="3">
        <f>+dataMercanciaContenedores[[#This Row],[Toneladas en contenedores embarcadas en cabotaje vacíos]]+dataMercanciaContenedores[[#This Row],[Toneladas en contenedores embarcadas en exterior vacíos]]</f>
        <v>561112</v>
      </c>
      <c r="Y83" s="3">
        <f>+dataMercanciaContenedores[[#This Row],[TOTAL Toneladas en contenedores con carga embarcadas]]+dataMercanciaContenedores[[#This Row],[TOTAL Toneladas en contenedores vacíos embarcadas]]</f>
        <v>15063858</v>
      </c>
      <c r="Z83" s="3">
        <f>+dataMercanciaContenedores[[#This Row],[Toneladas en contenedores desembarcadas en cabotaje con carga]]+dataMercanciaContenedores[[#This Row],[Toneladas en contenedores desembarcadas en exterior con carga]]</f>
        <v>10619318</v>
      </c>
      <c r="AA83" s="3">
        <f>+dataMercanciaContenedores[[#This Row],[Toneladas en contenedores desembarcadas en cabotaje vacíos]]+dataMercanciaContenedores[[#This Row],[Toneladas en contenedores desembarcadas en exterior vacíos]]</f>
        <v>723229</v>
      </c>
      <c r="AB83" s="3">
        <f>+dataMercanciaContenedores[[#This Row],[TOTAL Toneladas en contenedores con carga desembarcadas]]+dataMercanciaContenedores[[#This Row],[TOTAL Toneladas en contenedores vacíos desembarcadas]]</f>
        <v>11342547</v>
      </c>
      <c r="AC83" s="3">
        <f>+dataMercanciaContenedores[[#This Row],[TOTAL toneladas embarcadas en contenedor]]+dataMercanciaContenedores[[#This Row],[TOTAL toneladas desembarcadas en contenedor]]</f>
        <v>26406405</v>
      </c>
    </row>
    <row r="84" spans="1:29" hidden="1" x14ac:dyDescent="0.2">
      <c r="A84" s="1">
        <v>2005</v>
      </c>
      <c r="B84" s="1" t="s">
        <v>36</v>
      </c>
      <c r="C84" s="1" t="s">
        <v>40</v>
      </c>
      <c r="D84" s="1" t="s">
        <v>41</v>
      </c>
      <c r="E84" s="2">
        <v>370677</v>
      </c>
      <c r="F84" s="2">
        <v>25682</v>
      </c>
      <c r="G84" s="3">
        <f>+dataMercanciaContenedores[[#This Row],[Toneladas en contenedores embarcadas en cabotaje con carga]]+dataMercanciaContenedores[[#This Row],[Toneladas en contenedores embarcadas en cabotaje vacíos]]</f>
        <v>396359</v>
      </c>
      <c r="H84" s="2">
        <v>243069</v>
      </c>
      <c r="I84" s="2">
        <v>35387</v>
      </c>
      <c r="J84" s="3">
        <f>+dataMercanciaContenedores[[#This Row],[Toneladas en contenedores desembarcadas en cabotaje con carga]]+dataMercanciaContenedores[[#This Row],[Toneladas en contenedores desembarcadas en cabotaje vacíos]]</f>
        <v>278456</v>
      </c>
      <c r="K84" s="3">
        <f>+dataMercanciaContenedores[[#This Row],[Toneladas en contenedores embarcadas en cabotaje con carga]]+dataMercanciaContenedores[[#This Row],[Toneladas en contenedores desembarcadas en cabotaje con carga]]</f>
        <v>613746</v>
      </c>
      <c r="L84" s="3">
        <f>+dataMercanciaContenedores[[#This Row],[Toneladas en contenedores embarcadas en cabotaje vacíos]]+dataMercanciaContenedores[[#This Row],[Toneladas en contenedores desembarcadas en cabotaje vacíos]]</f>
        <v>61069</v>
      </c>
      <c r="M84" s="3">
        <f>+dataMercanciaContenedores[[#This Row],[TOTAL toneladas en contenedores en cabotaje con carga]]+dataMercanciaContenedores[[#This Row],[TOTAL toneladas en contenedores en cabotaje vacíos]]</f>
        <v>674815</v>
      </c>
      <c r="N84" s="2">
        <v>631427</v>
      </c>
      <c r="O84" s="2">
        <v>22228</v>
      </c>
      <c r="P84" s="3">
        <f>+dataMercanciaContenedores[[#This Row],[Toneladas en contenedores embarcadas en exterior con carga]]+dataMercanciaContenedores[[#This Row],[Toneladas en contenedores embarcadas en exterior vacíos]]</f>
        <v>653655</v>
      </c>
      <c r="Q84" s="2">
        <v>774370</v>
      </c>
      <c r="R84" s="2">
        <v>12009</v>
      </c>
      <c r="S84" s="3">
        <f>+dataMercanciaContenedores[[#This Row],[Toneladas en contenedores desembarcadas en exterior con carga]]+dataMercanciaContenedores[[#This Row],[Toneladas en contenedores desembarcadas en exterior vacíos]]</f>
        <v>786379</v>
      </c>
      <c r="T84" s="3">
        <f>+dataMercanciaContenedores[[#This Row],[Toneladas en contenedores embarcadas en exterior con carga]]+dataMercanciaContenedores[[#This Row],[Toneladas en contenedores desembarcadas en exterior con carga]]</f>
        <v>1405797</v>
      </c>
      <c r="U84" s="3">
        <f>+dataMercanciaContenedores[[#This Row],[Toneladas en contenedores embarcadas en exterior vacíos]]+dataMercanciaContenedores[[#This Row],[Toneladas en contenedores desembarcadas en exterior vacíos]]</f>
        <v>34237</v>
      </c>
      <c r="V84" s="3">
        <f>+dataMercanciaContenedores[[#This Row],[TOTAL toneladas en contenedores en exterior con carga]]+dataMercanciaContenedores[[#This Row],[TOTAL toneladas en contenedores en exterior vacíos]]</f>
        <v>1440034</v>
      </c>
      <c r="W84" s="3">
        <f>+dataMercanciaContenedores[[#This Row],[Toneladas en contenedores embarcadas en cabotaje con carga]]+dataMercanciaContenedores[[#This Row],[Toneladas en contenedores embarcadas en exterior con carga]]</f>
        <v>1002104</v>
      </c>
      <c r="X84" s="3">
        <f>+dataMercanciaContenedores[[#This Row],[Toneladas en contenedores embarcadas en cabotaje vacíos]]+dataMercanciaContenedores[[#This Row],[Toneladas en contenedores embarcadas en exterior vacíos]]</f>
        <v>47910</v>
      </c>
      <c r="Y84" s="3">
        <f>+dataMercanciaContenedores[[#This Row],[TOTAL Toneladas en contenedores con carga embarcadas]]+dataMercanciaContenedores[[#This Row],[TOTAL Toneladas en contenedores vacíos embarcadas]]</f>
        <v>1050014</v>
      </c>
      <c r="Z84" s="3">
        <f>+dataMercanciaContenedores[[#This Row],[Toneladas en contenedores desembarcadas en cabotaje con carga]]+dataMercanciaContenedores[[#This Row],[Toneladas en contenedores desembarcadas en exterior con carga]]</f>
        <v>1017439</v>
      </c>
      <c r="AA84" s="3">
        <f>+dataMercanciaContenedores[[#This Row],[Toneladas en contenedores desembarcadas en cabotaje vacíos]]+dataMercanciaContenedores[[#This Row],[Toneladas en contenedores desembarcadas en exterior vacíos]]</f>
        <v>47396</v>
      </c>
      <c r="AB84" s="3">
        <f>+dataMercanciaContenedores[[#This Row],[TOTAL Toneladas en contenedores con carga desembarcadas]]+dataMercanciaContenedores[[#This Row],[TOTAL Toneladas en contenedores vacíos desembarcadas]]</f>
        <v>1064835</v>
      </c>
      <c r="AC84" s="3">
        <f>+dataMercanciaContenedores[[#This Row],[TOTAL toneladas embarcadas en contenedor]]+dataMercanciaContenedores[[#This Row],[TOTAL toneladas desembarcadas en contenedor]]</f>
        <v>2114849</v>
      </c>
    </row>
    <row r="85" spans="1:29" hidden="1" x14ac:dyDescent="0.2">
      <c r="A85" s="1">
        <v>2005</v>
      </c>
      <c r="B85" s="1" t="s">
        <v>37</v>
      </c>
      <c r="C85" s="1" t="s">
        <v>40</v>
      </c>
      <c r="D85" s="1" t="s">
        <v>41</v>
      </c>
      <c r="E85" s="2">
        <v>0</v>
      </c>
      <c r="F85" s="2">
        <v>0</v>
      </c>
      <c r="G85" s="3">
        <f>+dataMercanciaContenedores[[#This Row],[Toneladas en contenedores embarcadas en cabotaje con carga]]+dataMercanciaContenedores[[#This Row],[Toneladas en contenedores embarcadas en cabotaje vacíos]]</f>
        <v>0</v>
      </c>
      <c r="H85" s="2">
        <v>0</v>
      </c>
      <c r="I85" s="2">
        <v>0</v>
      </c>
      <c r="J85" s="3">
        <f>+dataMercanciaContenedores[[#This Row],[Toneladas en contenedores desembarcadas en cabotaje con carga]]+dataMercanciaContenedores[[#This Row],[Toneladas en contenedores desembarcadas en cabotaje vacíos]]</f>
        <v>0</v>
      </c>
      <c r="K85" s="3">
        <f>+dataMercanciaContenedores[[#This Row],[Toneladas en contenedores embarcadas en cabotaje con carga]]+dataMercanciaContenedores[[#This Row],[Toneladas en contenedores desembarcadas en cabotaje con carga]]</f>
        <v>0</v>
      </c>
      <c r="L85" s="3">
        <f>+dataMercanciaContenedores[[#This Row],[Toneladas en contenedores embarcadas en cabotaje vacíos]]+dataMercanciaContenedores[[#This Row],[Toneladas en contenedores desembarcadas en cabotaje vacíos]]</f>
        <v>0</v>
      </c>
      <c r="M85" s="3">
        <f>+dataMercanciaContenedores[[#This Row],[TOTAL toneladas en contenedores en cabotaje con carga]]+dataMercanciaContenedores[[#This Row],[TOTAL toneladas en contenedores en cabotaje vacíos]]</f>
        <v>0</v>
      </c>
      <c r="N85" s="2">
        <v>0</v>
      </c>
      <c r="O85" s="2">
        <v>0</v>
      </c>
      <c r="P85" s="3">
        <f>+dataMercanciaContenedores[[#This Row],[Toneladas en contenedores embarcadas en exterior con carga]]+dataMercanciaContenedores[[#This Row],[Toneladas en contenedores embarcadas en exterior vacíos]]</f>
        <v>0</v>
      </c>
      <c r="Q85" s="2">
        <v>0</v>
      </c>
      <c r="R85" s="2">
        <v>0</v>
      </c>
      <c r="S85" s="3">
        <f>+dataMercanciaContenedores[[#This Row],[Toneladas en contenedores desembarcadas en exterior con carga]]+dataMercanciaContenedores[[#This Row],[Toneladas en contenedores desembarcadas en exterior vacíos]]</f>
        <v>0</v>
      </c>
      <c r="T85" s="3">
        <f>+dataMercanciaContenedores[[#This Row],[Toneladas en contenedores embarcadas en exterior con carga]]+dataMercanciaContenedores[[#This Row],[Toneladas en contenedores desembarcadas en exterior con carga]]</f>
        <v>0</v>
      </c>
      <c r="U85" s="3">
        <f>+dataMercanciaContenedores[[#This Row],[Toneladas en contenedores embarcadas en exterior vacíos]]+dataMercanciaContenedores[[#This Row],[Toneladas en contenedores desembarcadas en exterior vacíos]]</f>
        <v>0</v>
      </c>
      <c r="V85" s="3">
        <f>+dataMercanciaContenedores[[#This Row],[TOTAL toneladas en contenedores en exterior con carga]]+dataMercanciaContenedores[[#This Row],[TOTAL toneladas en contenedores en exterior vacíos]]</f>
        <v>0</v>
      </c>
      <c r="W85" s="3">
        <f>+dataMercanciaContenedores[[#This Row],[Toneladas en contenedores embarcadas en cabotaje con carga]]+dataMercanciaContenedores[[#This Row],[Toneladas en contenedores embarcadas en exterior con carga]]</f>
        <v>0</v>
      </c>
      <c r="X85" s="3">
        <f>+dataMercanciaContenedores[[#This Row],[Toneladas en contenedores embarcadas en cabotaje vacíos]]+dataMercanciaContenedores[[#This Row],[Toneladas en contenedores embarcadas en exterior vacíos]]</f>
        <v>0</v>
      </c>
      <c r="Y85" s="3">
        <f>+dataMercanciaContenedores[[#This Row],[TOTAL Toneladas en contenedores con carga embarcadas]]+dataMercanciaContenedores[[#This Row],[TOTAL Toneladas en contenedores vacíos embarcadas]]</f>
        <v>0</v>
      </c>
      <c r="Z85" s="3">
        <f>+dataMercanciaContenedores[[#This Row],[Toneladas en contenedores desembarcadas en cabotaje con carga]]+dataMercanciaContenedores[[#This Row],[Toneladas en contenedores desembarcadas en exterior con carga]]</f>
        <v>0</v>
      </c>
      <c r="AA85" s="3">
        <f>+dataMercanciaContenedores[[#This Row],[Toneladas en contenedores desembarcadas en cabotaje vacíos]]+dataMercanciaContenedores[[#This Row],[Toneladas en contenedores desembarcadas en exterior vacíos]]</f>
        <v>0</v>
      </c>
      <c r="AB85" s="3">
        <f>+dataMercanciaContenedores[[#This Row],[TOTAL Toneladas en contenedores con carga desembarcadas]]+dataMercanciaContenedores[[#This Row],[TOTAL Toneladas en contenedores vacíos desembarcadas]]</f>
        <v>0</v>
      </c>
      <c r="AC85" s="3">
        <f>+dataMercanciaContenedores[[#This Row],[TOTAL toneladas embarcadas en contenedor]]+dataMercanciaContenedores[[#This Row],[TOTAL toneladas desembarcadas en contenedor]]</f>
        <v>0</v>
      </c>
    </row>
    <row r="86" spans="1:29" hidden="1" x14ac:dyDescent="0.2">
      <c r="A86" s="1">
        <v>2006</v>
      </c>
      <c r="B86" s="1" t="s">
        <v>10</v>
      </c>
      <c r="C86" s="1" t="s">
        <v>40</v>
      </c>
      <c r="D86" s="1" t="s">
        <v>41</v>
      </c>
      <c r="E86" s="2">
        <v>0</v>
      </c>
      <c r="F86" s="2">
        <v>0</v>
      </c>
      <c r="G86" s="3">
        <f>+dataMercanciaContenedores[[#This Row],[Toneladas en contenedores embarcadas en cabotaje con carga]]+dataMercanciaContenedores[[#This Row],[Toneladas en contenedores embarcadas en cabotaje vacíos]]</f>
        <v>0</v>
      </c>
      <c r="H86" s="2">
        <v>0</v>
      </c>
      <c r="I86" s="2">
        <v>495</v>
      </c>
      <c r="J86" s="3">
        <f>+dataMercanciaContenedores[[#This Row],[Toneladas en contenedores desembarcadas en cabotaje con carga]]+dataMercanciaContenedores[[#This Row],[Toneladas en contenedores desembarcadas en cabotaje vacíos]]</f>
        <v>495</v>
      </c>
      <c r="K86" s="3">
        <f>+dataMercanciaContenedores[[#This Row],[Toneladas en contenedores embarcadas en cabotaje con carga]]+dataMercanciaContenedores[[#This Row],[Toneladas en contenedores desembarcadas en cabotaje con carga]]</f>
        <v>0</v>
      </c>
      <c r="L86" s="3">
        <f>+dataMercanciaContenedores[[#This Row],[Toneladas en contenedores embarcadas en cabotaje vacíos]]+dataMercanciaContenedores[[#This Row],[Toneladas en contenedores desembarcadas en cabotaje vacíos]]</f>
        <v>495</v>
      </c>
      <c r="M86" s="3">
        <f>+dataMercanciaContenedores[[#This Row],[TOTAL toneladas en contenedores en cabotaje con carga]]+dataMercanciaContenedores[[#This Row],[TOTAL toneladas en contenedores en cabotaje vacíos]]</f>
        <v>495</v>
      </c>
      <c r="N86" s="2">
        <v>12730</v>
      </c>
      <c r="O86" s="2">
        <v>29</v>
      </c>
      <c r="P86" s="3">
        <f>+dataMercanciaContenedores[[#This Row],[Toneladas en contenedores embarcadas en exterior con carga]]+dataMercanciaContenedores[[#This Row],[Toneladas en contenedores embarcadas en exterior vacíos]]</f>
        <v>12759</v>
      </c>
      <c r="Q86" s="2">
        <v>7441</v>
      </c>
      <c r="R86" s="2">
        <v>121</v>
      </c>
      <c r="S86" s="3">
        <f>+dataMercanciaContenedores[[#This Row],[Toneladas en contenedores desembarcadas en exterior con carga]]+dataMercanciaContenedores[[#This Row],[Toneladas en contenedores desembarcadas en exterior vacíos]]</f>
        <v>7562</v>
      </c>
      <c r="T86" s="3">
        <f>+dataMercanciaContenedores[[#This Row],[Toneladas en contenedores embarcadas en exterior con carga]]+dataMercanciaContenedores[[#This Row],[Toneladas en contenedores desembarcadas en exterior con carga]]</f>
        <v>20171</v>
      </c>
      <c r="U86" s="3">
        <f>+dataMercanciaContenedores[[#This Row],[Toneladas en contenedores embarcadas en exterior vacíos]]+dataMercanciaContenedores[[#This Row],[Toneladas en contenedores desembarcadas en exterior vacíos]]</f>
        <v>150</v>
      </c>
      <c r="V86" s="3">
        <f>+dataMercanciaContenedores[[#This Row],[TOTAL toneladas en contenedores en exterior con carga]]+dataMercanciaContenedores[[#This Row],[TOTAL toneladas en contenedores en exterior vacíos]]</f>
        <v>20321</v>
      </c>
      <c r="W86" s="3">
        <f>+dataMercanciaContenedores[[#This Row],[Toneladas en contenedores embarcadas en cabotaje con carga]]+dataMercanciaContenedores[[#This Row],[Toneladas en contenedores embarcadas en exterior con carga]]</f>
        <v>12730</v>
      </c>
      <c r="X86" s="3">
        <f>+dataMercanciaContenedores[[#This Row],[Toneladas en contenedores embarcadas en cabotaje vacíos]]+dataMercanciaContenedores[[#This Row],[Toneladas en contenedores embarcadas en exterior vacíos]]</f>
        <v>29</v>
      </c>
      <c r="Y86" s="3">
        <f>+dataMercanciaContenedores[[#This Row],[TOTAL Toneladas en contenedores con carga embarcadas]]+dataMercanciaContenedores[[#This Row],[TOTAL Toneladas en contenedores vacíos embarcadas]]</f>
        <v>12759</v>
      </c>
      <c r="Z86" s="3">
        <f>+dataMercanciaContenedores[[#This Row],[Toneladas en contenedores desembarcadas en cabotaje con carga]]+dataMercanciaContenedores[[#This Row],[Toneladas en contenedores desembarcadas en exterior con carga]]</f>
        <v>7441</v>
      </c>
      <c r="AA86" s="3">
        <f>+dataMercanciaContenedores[[#This Row],[Toneladas en contenedores desembarcadas en cabotaje vacíos]]+dataMercanciaContenedores[[#This Row],[Toneladas en contenedores desembarcadas en exterior vacíos]]</f>
        <v>616</v>
      </c>
      <c r="AB86" s="3">
        <f>+dataMercanciaContenedores[[#This Row],[TOTAL Toneladas en contenedores con carga desembarcadas]]+dataMercanciaContenedores[[#This Row],[TOTAL Toneladas en contenedores vacíos desembarcadas]]</f>
        <v>8057</v>
      </c>
      <c r="AC86" s="3">
        <f>+dataMercanciaContenedores[[#This Row],[TOTAL toneladas embarcadas en contenedor]]+dataMercanciaContenedores[[#This Row],[TOTAL toneladas desembarcadas en contenedor]]</f>
        <v>20816</v>
      </c>
    </row>
    <row r="87" spans="1:29" hidden="1" x14ac:dyDescent="0.2">
      <c r="A87" s="1">
        <v>2006</v>
      </c>
      <c r="B87" s="1" t="s">
        <v>11</v>
      </c>
      <c r="C87" s="1" t="s">
        <v>40</v>
      </c>
      <c r="D87" s="1" t="s">
        <v>41</v>
      </c>
      <c r="E87" s="2">
        <v>749507</v>
      </c>
      <c r="F87" s="2">
        <v>12620</v>
      </c>
      <c r="G87" s="3">
        <f>+dataMercanciaContenedores[[#This Row],[Toneladas en contenedores embarcadas en cabotaje con carga]]+dataMercanciaContenedores[[#This Row],[Toneladas en contenedores embarcadas en cabotaje vacíos]]</f>
        <v>762127</v>
      </c>
      <c r="H87" s="2">
        <v>199502</v>
      </c>
      <c r="I87" s="2">
        <v>134218</v>
      </c>
      <c r="J87" s="3">
        <f>+dataMercanciaContenedores[[#This Row],[Toneladas en contenedores desembarcadas en cabotaje con carga]]+dataMercanciaContenedores[[#This Row],[Toneladas en contenedores desembarcadas en cabotaje vacíos]]</f>
        <v>333720</v>
      </c>
      <c r="K87" s="3">
        <f>+dataMercanciaContenedores[[#This Row],[Toneladas en contenedores embarcadas en cabotaje con carga]]+dataMercanciaContenedores[[#This Row],[Toneladas en contenedores desembarcadas en cabotaje con carga]]</f>
        <v>949009</v>
      </c>
      <c r="L87" s="3">
        <f>+dataMercanciaContenedores[[#This Row],[Toneladas en contenedores embarcadas en cabotaje vacíos]]+dataMercanciaContenedores[[#This Row],[Toneladas en contenedores desembarcadas en cabotaje vacíos]]</f>
        <v>146838</v>
      </c>
      <c r="M87" s="3">
        <f>+dataMercanciaContenedores[[#This Row],[TOTAL toneladas en contenedores en cabotaje con carga]]+dataMercanciaContenedores[[#This Row],[TOTAL toneladas en contenedores en cabotaje vacíos]]</f>
        <v>1095847</v>
      </c>
      <c r="N87" s="2">
        <v>108926</v>
      </c>
      <c r="O87" s="2">
        <v>2892</v>
      </c>
      <c r="P87" s="3">
        <f>+dataMercanciaContenedores[[#This Row],[Toneladas en contenedores embarcadas en exterior con carga]]+dataMercanciaContenedores[[#This Row],[Toneladas en contenedores embarcadas en exterior vacíos]]</f>
        <v>111818</v>
      </c>
      <c r="Q87" s="2">
        <v>16380</v>
      </c>
      <c r="R87" s="2">
        <v>3835</v>
      </c>
      <c r="S87" s="3">
        <f>+dataMercanciaContenedores[[#This Row],[Toneladas en contenedores desembarcadas en exterior con carga]]+dataMercanciaContenedores[[#This Row],[Toneladas en contenedores desembarcadas en exterior vacíos]]</f>
        <v>20215</v>
      </c>
      <c r="T87" s="3">
        <f>+dataMercanciaContenedores[[#This Row],[Toneladas en contenedores embarcadas en exterior con carga]]+dataMercanciaContenedores[[#This Row],[Toneladas en contenedores desembarcadas en exterior con carga]]</f>
        <v>125306</v>
      </c>
      <c r="U87" s="3">
        <f>+dataMercanciaContenedores[[#This Row],[Toneladas en contenedores embarcadas en exterior vacíos]]+dataMercanciaContenedores[[#This Row],[Toneladas en contenedores desembarcadas en exterior vacíos]]</f>
        <v>6727</v>
      </c>
      <c r="V87" s="3">
        <f>+dataMercanciaContenedores[[#This Row],[TOTAL toneladas en contenedores en exterior con carga]]+dataMercanciaContenedores[[#This Row],[TOTAL toneladas en contenedores en exterior vacíos]]</f>
        <v>132033</v>
      </c>
      <c r="W87" s="3">
        <f>+dataMercanciaContenedores[[#This Row],[Toneladas en contenedores embarcadas en cabotaje con carga]]+dataMercanciaContenedores[[#This Row],[Toneladas en contenedores embarcadas en exterior con carga]]</f>
        <v>858433</v>
      </c>
      <c r="X87" s="3">
        <f>+dataMercanciaContenedores[[#This Row],[Toneladas en contenedores embarcadas en cabotaje vacíos]]+dataMercanciaContenedores[[#This Row],[Toneladas en contenedores embarcadas en exterior vacíos]]</f>
        <v>15512</v>
      </c>
      <c r="Y87" s="3">
        <f>+dataMercanciaContenedores[[#This Row],[TOTAL Toneladas en contenedores con carga embarcadas]]+dataMercanciaContenedores[[#This Row],[TOTAL Toneladas en contenedores vacíos embarcadas]]</f>
        <v>873945</v>
      </c>
      <c r="Z87" s="3">
        <f>+dataMercanciaContenedores[[#This Row],[Toneladas en contenedores desembarcadas en cabotaje con carga]]+dataMercanciaContenedores[[#This Row],[Toneladas en contenedores desembarcadas en exterior con carga]]</f>
        <v>215882</v>
      </c>
      <c r="AA87" s="3">
        <f>+dataMercanciaContenedores[[#This Row],[Toneladas en contenedores desembarcadas en cabotaje vacíos]]+dataMercanciaContenedores[[#This Row],[Toneladas en contenedores desembarcadas en exterior vacíos]]</f>
        <v>138053</v>
      </c>
      <c r="AB87" s="3">
        <f>+dataMercanciaContenedores[[#This Row],[TOTAL Toneladas en contenedores con carga desembarcadas]]+dataMercanciaContenedores[[#This Row],[TOTAL Toneladas en contenedores vacíos desembarcadas]]</f>
        <v>353935</v>
      </c>
      <c r="AC87" s="3">
        <f>+dataMercanciaContenedores[[#This Row],[TOTAL toneladas embarcadas en contenedor]]+dataMercanciaContenedores[[#This Row],[TOTAL toneladas desembarcadas en contenedor]]</f>
        <v>1227880</v>
      </c>
    </row>
    <row r="88" spans="1:29" hidden="1" x14ac:dyDescent="0.2">
      <c r="A88" s="1">
        <v>2006</v>
      </c>
      <c r="B88" s="1" t="s">
        <v>12</v>
      </c>
      <c r="C88" s="1" t="s">
        <v>40</v>
      </c>
      <c r="D88" s="1" t="s">
        <v>41</v>
      </c>
      <c r="E88" s="2">
        <v>0</v>
      </c>
      <c r="F88" s="2">
        <v>0</v>
      </c>
      <c r="G88" s="3">
        <f>+dataMercanciaContenedores[[#This Row],[Toneladas en contenedores embarcadas en cabotaje con carga]]+dataMercanciaContenedores[[#This Row],[Toneladas en contenedores embarcadas en cabotaje vacíos]]</f>
        <v>0</v>
      </c>
      <c r="H88" s="2">
        <v>28</v>
      </c>
      <c r="I88" s="2">
        <v>380</v>
      </c>
      <c r="J88" s="3">
        <f>+dataMercanciaContenedores[[#This Row],[Toneladas en contenedores desembarcadas en cabotaje con carga]]+dataMercanciaContenedores[[#This Row],[Toneladas en contenedores desembarcadas en cabotaje vacíos]]</f>
        <v>408</v>
      </c>
      <c r="K88" s="3">
        <f>+dataMercanciaContenedores[[#This Row],[Toneladas en contenedores embarcadas en cabotaje con carga]]+dataMercanciaContenedores[[#This Row],[Toneladas en contenedores desembarcadas en cabotaje con carga]]</f>
        <v>28</v>
      </c>
      <c r="L88" s="3">
        <f>+dataMercanciaContenedores[[#This Row],[Toneladas en contenedores embarcadas en cabotaje vacíos]]+dataMercanciaContenedores[[#This Row],[Toneladas en contenedores desembarcadas en cabotaje vacíos]]</f>
        <v>380</v>
      </c>
      <c r="M88" s="3">
        <f>+dataMercanciaContenedores[[#This Row],[TOTAL toneladas en contenedores en cabotaje con carga]]+dataMercanciaContenedores[[#This Row],[TOTAL toneladas en contenedores en cabotaje vacíos]]</f>
        <v>408</v>
      </c>
      <c r="N88" s="2">
        <v>0</v>
      </c>
      <c r="O88" s="2">
        <v>0</v>
      </c>
      <c r="P88" s="3">
        <f>+dataMercanciaContenedores[[#This Row],[Toneladas en contenedores embarcadas en exterior con carga]]+dataMercanciaContenedores[[#This Row],[Toneladas en contenedores embarcadas en exterior vacíos]]</f>
        <v>0</v>
      </c>
      <c r="Q88" s="2">
        <v>0</v>
      </c>
      <c r="R88" s="2">
        <v>0</v>
      </c>
      <c r="S88" s="3">
        <f>+dataMercanciaContenedores[[#This Row],[Toneladas en contenedores desembarcadas en exterior con carga]]+dataMercanciaContenedores[[#This Row],[Toneladas en contenedores desembarcadas en exterior vacíos]]</f>
        <v>0</v>
      </c>
      <c r="T88" s="3">
        <f>+dataMercanciaContenedores[[#This Row],[Toneladas en contenedores embarcadas en exterior con carga]]+dataMercanciaContenedores[[#This Row],[Toneladas en contenedores desembarcadas en exterior con carga]]</f>
        <v>0</v>
      </c>
      <c r="U88" s="3">
        <f>+dataMercanciaContenedores[[#This Row],[Toneladas en contenedores embarcadas en exterior vacíos]]+dataMercanciaContenedores[[#This Row],[Toneladas en contenedores desembarcadas en exterior vacíos]]</f>
        <v>0</v>
      </c>
      <c r="V88" s="3">
        <f>+dataMercanciaContenedores[[#This Row],[TOTAL toneladas en contenedores en exterior con carga]]+dataMercanciaContenedores[[#This Row],[TOTAL toneladas en contenedores en exterior vacíos]]</f>
        <v>0</v>
      </c>
      <c r="W88" s="3">
        <f>+dataMercanciaContenedores[[#This Row],[Toneladas en contenedores embarcadas en cabotaje con carga]]+dataMercanciaContenedores[[#This Row],[Toneladas en contenedores embarcadas en exterior con carga]]</f>
        <v>0</v>
      </c>
      <c r="X88" s="3">
        <f>+dataMercanciaContenedores[[#This Row],[Toneladas en contenedores embarcadas en cabotaje vacíos]]+dataMercanciaContenedores[[#This Row],[Toneladas en contenedores embarcadas en exterior vacíos]]</f>
        <v>0</v>
      </c>
      <c r="Y88" s="3">
        <f>+dataMercanciaContenedores[[#This Row],[TOTAL Toneladas en contenedores con carga embarcadas]]+dataMercanciaContenedores[[#This Row],[TOTAL Toneladas en contenedores vacíos embarcadas]]</f>
        <v>0</v>
      </c>
      <c r="Z88" s="3">
        <f>+dataMercanciaContenedores[[#This Row],[Toneladas en contenedores desembarcadas en cabotaje con carga]]+dataMercanciaContenedores[[#This Row],[Toneladas en contenedores desembarcadas en exterior con carga]]</f>
        <v>28</v>
      </c>
      <c r="AA88" s="3">
        <f>+dataMercanciaContenedores[[#This Row],[Toneladas en contenedores desembarcadas en cabotaje vacíos]]+dataMercanciaContenedores[[#This Row],[Toneladas en contenedores desembarcadas en exterior vacíos]]</f>
        <v>380</v>
      </c>
      <c r="AB88" s="3">
        <f>+dataMercanciaContenedores[[#This Row],[TOTAL Toneladas en contenedores con carga desembarcadas]]+dataMercanciaContenedores[[#This Row],[TOTAL Toneladas en contenedores vacíos desembarcadas]]</f>
        <v>408</v>
      </c>
      <c r="AC88" s="3">
        <f>+dataMercanciaContenedores[[#This Row],[TOTAL toneladas embarcadas en contenedor]]+dataMercanciaContenedores[[#This Row],[TOTAL toneladas desembarcadas en contenedor]]</f>
        <v>408</v>
      </c>
    </row>
    <row r="89" spans="1:29" hidden="1" x14ac:dyDescent="0.2">
      <c r="A89" s="1">
        <v>2006</v>
      </c>
      <c r="B89" s="1" t="s">
        <v>13</v>
      </c>
      <c r="C89" s="1" t="s">
        <v>40</v>
      </c>
      <c r="D89" s="1" t="s">
        <v>41</v>
      </c>
      <c r="E89" s="2">
        <v>54832</v>
      </c>
      <c r="F89" s="2">
        <v>92</v>
      </c>
      <c r="G89" s="3">
        <f>+dataMercanciaContenedores[[#This Row],[Toneladas en contenedores embarcadas en cabotaje con carga]]+dataMercanciaContenedores[[#This Row],[Toneladas en contenedores embarcadas en cabotaje vacíos]]</f>
        <v>54924</v>
      </c>
      <c r="H89" s="2">
        <v>8059</v>
      </c>
      <c r="I89" s="2">
        <v>7706</v>
      </c>
      <c r="J89" s="3">
        <f>+dataMercanciaContenedores[[#This Row],[Toneladas en contenedores desembarcadas en cabotaje con carga]]+dataMercanciaContenedores[[#This Row],[Toneladas en contenedores desembarcadas en cabotaje vacíos]]</f>
        <v>15765</v>
      </c>
      <c r="K89" s="3">
        <f>+dataMercanciaContenedores[[#This Row],[Toneladas en contenedores embarcadas en cabotaje con carga]]+dataMercanciaContenedores[[#This Row],[Toneladas en contenedores desembarcadas en cabotaje con carga]]</f>
        <v>62891</v>
      </c>
      <c r="L89" s="3">
        <f>+dataMercanciaContenedores[[#This Row],[Toneladas en contenedores embarcadas en cabotaje vacíos]]+dataMercanciaContenedores[[#This Row],[Toneladas en contenedores desembarcadas en cabotaje vacíos]]</f>
        <v>7798</v>
      </c>
      <c r="M89" s="3">
        <f>+dataMercanciaContenedores[[#This Row],[TOTAL toneladas en contenedores en cabotaje con carga]]+dataMercanciaContenedores[[#This Row],[TOTAL toneladas en contenedores en cabotaje vacíos]]</f>
        <v>70689</v>
      </c>
      <c r="N89" s="2">
        <v>2052</v>
      </c>
      <c r="O89" s="2">
        <v>0</v>
      </c>
      <c r="P89" s="3">
        <f>+dataMercanciaContenedores[[#This Row],[Toneladas en contenedores embarcadas en exterior con carga]]+dataMercanciaContenedores[[#This Row],[Toneladas en contenedores embarcadas en exterior vacíos]]</f>
        <v>2052</v>
      </c>
      <c r="Q89" s="2">
        <v>1312</v>
      </c>
      <c r="R89" s="2">
        <v>0</v>
      </c>
      <c r="S89" s="3">
        <f>+dataMercanciaContenedores[[#This Row],[Toneladas en contenedores desembarcadas en exterior con carga]]+dataMercanciaContenedores[[#This Row],[Toneladas en contenedores desembarcadas en exterior vacíos]]</f>
        <v>1312</v>
      </c>
      <c r="T89" s="3">
        <f>+dataMercanciaContenedores[[#This Row],[Toneladas en contenedores embarcadas en exterior con carga]]+dataMercanciaContenedores[[#This Row],[Toneladas en contenedores desembarcadas en exterior con carga]]</f>
        <v>3364</v>
      </c>
      <c r="U89" s="3">
        <f>+dataMercanciaContenedores[[#This Row],[Toneladas en contenedores embarcadas en exterior vacíos]]+dataMercanciaContenedores[[#This Row],[Toneladas en contenedores desembarcadas en exterior vacíos]]</f>
        <v>0</v>
      </c>
      <c r="V89" s="3">
        <f>+dataMercanciaContenedores[[#This Row],[TOTAL toneladas en contenedores en exterior con carga]]+dataMercanciaContenedores[[#This Row],[TOTAL toneladas en contenedores en exterior vacíos]]</f>
        <v>3364</v>
      </c>
      <c r="W89" s="3">
        <f>+dataMercanciaContenedores[[#This Row],[Toneladas en contenedores embarcadas en cabotaje con carga]]+dataMercanciaContenedores[[#This Row],[Toneladas en contenedores embarcadas en exterior con carga]]</f>
        <v>56884</v>
      </c>
      <c r="X89" s="3">
        <f>+dataMercanciaContenedores[[#This Row],[Toneladas en contenedores embarcadas en cabotaje vacíos]]+dataMercanciaContenedores[[#This Row],[Toneladas en contenedores embarcadas en exterior vacíos]]</f>
        <v>92</v>
      </c>
      <c r="Y89" s="3">
        <f>+dataMercanciaContenedores[[#This Row],[TOTAL Toneladas en contenedores con carga embarcadas]]+dataMercanciaContenedores[[#This Row],[TOTAL Toneladas en contenedores vacíos embarcadas]]</f>
        <v>56976</v>
      </c>
      <c r="Z89" s="3">
        <f>+dataMercanciaContenedores[[#This Row],[Toneladas en contenedores desembarcadas en cabotaje con carga]]+dataMercanciaContenedores[[#This Row],[Toneladas en contenedores desembarcadas en exterior con carga]]</f>
        <v>9371</v>
      </c>
      <c r="AA89" s="3">
        <f>+dataMercanciaContenedores[[#This Row],[Toneladas en contenedores desembarcadas en cabotaje vacíos]]+dataMercanciaContenedores[[#This Row],[Toneladas en contenedores desembarcadas en exterior vacíos]]</f>
        <v>7706</v>
      </c>
      <c r="AB89" s="3">
        <f>+dataMercanciaContenedores[[#This Row],[TOTAL Toneladas en contenedores con carga desembarcadas]]+dataMercanciaContenedores[[#This Row],[TOTAL Toneladas en contenedores vacíos desembarcadas]]</f>
        <v>17077</v>
      </c>
      <c r="AC89" s="3">
        <f>+dataMercanciaContenedores[[#This Row],[TOTAL toneladas embarcadas en contenedor]]+dataMercanciaContenedores[[#This Row],[TOTAL toneladas desembarcadas en contenedor]]</f>
        <v>74053</v>
      </c>
    </row>
    <row r="90" spans="1:29" hidden="1" x14ac:dyDescent="0.2">
      <c r="A90" s="1">
        <v>2006</v>
      </c>
      <c r="B90" s="1" t="s">
        <v>14</v>
      </c>
      <c r="C90" s="1" t="s">
        <v>40</v>
      </c>
      <c r="D90" s="1" t="s">
        <v>41</v>
      </c>
      <c r="E90" s="2">
        <v>1633408</v>
      </c>
      <c r="F90" s="2">
        <v>41417</v>
      </c>
      <c r="G90" s="3">
        <f>+dataMercanciaContenedores[[#This Row],[Toneladas en contenedores embarcadas en cabotaje con carga]]+dataMercanciaContenedores[[#This Row],[Toneladas en contenedores embarcadas en cabotaje vacíos]]</f>
        <v>1674825</v>
      </c>
      <c r="H90" s="2">
        <v>1657315</v>
      </c>
      <c r="I90" s="2">
        <v>47338</v>
      </c>
      <c r="J90" s="3">
        <f>+dataMercanciaContenedores[[#This Row],[Toneladas en contenedores desembarcadas en cabotaje con carga]]+dataMercanciaContenedores[[#This Row],[Toneladas en contenedores desembarcadas en cabotaje vacíos]]</f>
        <v>1704653</v>
      </c>
      <c r="K90" s="3">
        <f>+dataMercanciaContenedores[[#This Row],[Toneladas en contenedores embarcadas en cabotaje con carga]]+dataMercanciaContenedores[[#This Row],[Toneladas en contenedores desembarcadas en cabotaje con carga]]</f>
        <v>3290723</v>
      </c>
      <c r="L90" s="3">
        <f>+dataMercanciaContenedores[[#This Row],[Toneladas en contenedores embarcadas en cabotaje vacíos]]+dataMercanciaContenedores[[#This Row],[Toneladas en contenedores desembarcadas en cabotaje vacíos]]</f>
        <v>88755</v>
      </c>
      <c r="M90" s="3">
        <f>+dataMercanciaContenedores[[#This Row],[TOTAL toneladas en contenedores en cabotaje con carga]]+dataMercanciaContenedores[[#This Row],[TOTAL toneladas en contenedores en cabotaje vacíos]]</f>
        <v>3379478</v>
      </c>
      <c r="N90" s="2">
        <v>17317287</v>
      </c>
      <c r="O90" s="2">
        <v>619491</v>
      </c>
      <c r="P90" s="3">
        <f>+dataMercanciaContenedores[[#This Row],[Toneladas en contenedores embarcadas en exterior con carga]]+dataMercanciaContenedores[[#This Row],[Toneladas en contenedores embarcadas en exterior vacíos]]</f>
        <v>17936778</v>
      </c>
      <c r="Q90" s="2">
        <v>17199218</v>
      </c>
      <c r="R90" s="2">
        <v>607174</v>
      </c>
      <c r="S90" s="3">
        <f>+dataMercanciaContenedores[[#This Row],[Toneladas en contenedores desembarcadas en exterior con carga]]+dataMercanciaContenedores[[#This Row],[Toneladas en contenedores desembarcadas en exterior vacíos]]</f>
        <v>17806392</v>
      </c>
      <c r="T90" s="3">
        <f>+dataMercanciaContenedores[[#This Row],[Toneladas en contenedores embarcadas en exterior con carga]]+dataMercanciaContenedores[[#This Row],[Toneladas en contenedores desembarcadas en exterior con carga]]</f>
        <v>34516505</v>
      </c>
      <c r="U90" s="3">
        <f>+dataMercanciaContenedores[[#This Row],[Toneladas en contenedores embarcadas en exterior vacíos]]+dataMercanciaContenedores[[#This Row],[Toneladas en contenedores desembarcadas en exterior vacíos]]</f>
        <v>1226665</v>
      </c>
      <c r="V90" s="3">
        <f>+dataMercanciaContenedores[[#This Row],[TOTAL toneladas en contenedores en exterior con carga]]+dataMercanciaContenedores[[#This Row],[TOTAL toneladas en contenedores en exterior vacíos]]</f>
        <v>35743170</v>
      </c>
      <c r="W90" s="3">
        <f>+dataMercanciaContenedores[[#This Row],[Toneladas en contenedores embarcadas en cabotaje con carga]]+dataMercanciaContenedores[[#This Row],[Toneladas en contenedores embarcadas en exterior con carga]]</f>
        <v>18950695</v>
      </c>
      <c r="X90" s="3">
        <f>+dataMercanciaContenedores[[#This Row],[Toneladas en contenedores embarcadas en cabotaje vacíos]]+dataMercanciaContenedores[[#This Row],[Toneladas en contenedores embarcadas en exterior vacíos]]</f>
        <v>660908</v>
      </c>
      <c r="Y90" s="3">
        <f>+dataMercanciaContenedores[[#This Row],[TOTAL Toneladas en contenedores con carga embarcadas]]+dataMercanciaContenedores[[#This Row],[TOTAL Toneladas en contenedores vacíos embarcadas]]</f>
        <v>19611603</v>
      </c>
      <c r="Z90" s="3">
        <f>+dataMercanciaContenedores[[#This Row],[Toneladas en contenedores desembarcadas en cabotaje con carga]]+dataMercanciaContenedores[[#This Row],[Toneladas en contenedores desembarcadas en exterior con carga]]</f>
        <v>18856533</v>
      </c>
      <c r="AA90" s="3">
        <f>+dataMercanciaContenedores[[#This Row],[Toneladas en contenedores desembarcadas en cabotaje vacíos]]+dataMercanciaContenedores[[#This Row],[Toneladas en contenedores desembarcadas en exterior vacíos]]</f>
        <v>654512</v>
      </c>
      <c r="AB90" s="3">
        <f>+dataMercanciaContenedores[[#This Row],[TOTAL Toneladas en contenedores con carga desembarcadas]]+dataMercanciaContenedores[[#This Row],[TOTAL Toneladas en contenedores vacíos desembarcadas]]</f>
        <v>19511045</v>
      </c>
      <c r="AC90" s="3">
        <f>+dataMercanciaContenedores[[#This Row],[TOTAL toneladas embarcadas en contenedor]]+dataMercanciaContenedores[[#This Row],[TOTAL toneladas desembarcadas en contenedor]]</f>
        <v>39122648</v>
      </c>
    </row>
    <row r="91" spans="1:29" hidden="1" x14ac:dyDescent="0.2">
      <c r="A91" s="1">
        <v>2006</v>
      </c>
      <c r="B91" s="1" t="s">
        <v>15</v>
      </c>
      <c r="C91" s="1" t="s">
        <v>40</v>
      </c>
      <c r="D91" s="1" t="s">
        <v>41</v>
      </c>
      <c r="E91" s="2">
        <v>405870</v>
      </c>
      <c r="F91" s="2">
        <v>10757</v>
      </c>
      <c r="G91" s="3">
        <f>+dataMercanciaContenedores[[#This Row],[Toneladas en contenedores embarcadas en cabotaje con carga]]+dataMercanciaContenedores[[#This Row],[Toneladas en contenedores embarcadas en cabotaje vacíos]]</f>
        <v>416627</v>
      </c>
      <c r="H91" s="2">
        <v>28306</v>
      </c>
      <c r="I91" s="2">
        <v>68110</v>
      </c>
      <c r="J91" s="3">
        <f>+dataMercanciaContenedores[[#This Row],[Toneladas en contenedores desembarcadas en cabotaje con carga]]+dataMercanciaContenedores[[#This Row],[Toneladas en contenedores desembarcadas en cabotaje vacíos]]</f>
        <v>96416</v>
      </c>
      <c r="K91" s="3">
        <f>+dataMercanciaContenedores[[#This Row],[Toneladas en contenedores embarcadas en cabotaje con carga]]+dataMercanciaContenedores[[#This Row],[Toneladas en contenedores desembarcadas en cabotaje con carga]]</f>
        <v>434176</v>
      </c>
      <c r="L91" s="3">
        <f>+dataMercanciaContenedores[[#This Row],[Toneladas en contenedores embarcadas en cabotaje vacíos]]+dataMercanciaContenedores[[#This Row],[Toneladas en contenedores desembarcadas en cabotaje vacíos]]</f>
        <v>78867</v>
      </c>
      <c r="M91" s="3">
        <f>+dataMercanciaContenedores[[#This Row],[TOTAL toneladas en contenedores en cabotaje con carga]]+dataMercanciaContenedores[[#This Row],[TOTAL toneladas en contenedores en cabotaje vacíos]]</f>
        <v>513043</v>
      </c>
      <c r="N91" s="2">
        <v>426315</v>
      </c>
      <c r="O91" s="2">
        <v>23272</v>
      </c>
      <c r="P91" s="3">
        <f>+dataMercanciaContenedores[[#This Row],[Toneladas en contenedores embarcadas en exterior con carga]]+dataMercanciaContenedores[[#This Row],[Toneladas en contenedores embarcadas en exterior vacíos]]</f>
        <v>449587</v>
      </c>
      <c r="Q91" s="2">
        <v>276265</v>
      </c>
      <c r="R91" s="2">
        <v>31290</v>
      </c>
      <c r="S91" s="3">
        <f>+dataMercanciaContenedores[[#This Row],[Toneladas en contenedores desembarcadas en exterior con carga]]+dataMercanciaContenedores[[#This Row],[Toneladas en contenedores desembarcadas en exterior vacíos]]</f>
        <v>307555</v>
      </c>
      <c r="T91" s="3">
        <f>+dataMercanciaContenedores[[#This Row],[Toneladas en contenedores embarcadas en exterior con carga]]+dataMercanciaContenedores[[#This Row],[Toneladas en contenedores desembarcadas en exterior con carga]]</f>
        <v>702580</v>
      </c>
      <c r="U91" s="3">
        <f>+dataMercanciaContenedores[[#This Row],[Toneladas en contenedores embarcadas en exterior vacíos]]+dataMercanciaContenedores[[#This Row],[Toneladas en contenedores desembarcadas en exterior vacíos]]</f>
        <v>54562</v>
      </c>
      <c r="V91" s="3">
        <f>+dataMercanciaContenedores[[#This Row],[TOTAL toneladas en contenedores en exterior con carga]]+dataMercanciaContenedores[[#This Row],[TOTAL toneladas en contenedores en exterior vacíos]]</f>
        <v>757142</v>
      </c>
      <c r="W91" s="3">
        <f>+dataMercanciaContenedores[[#This Row],[Toneladas en contenedores embarcadas en cabotaje con carga]]+dataMercanciaContenedores[[#This Row],[Toneladas en contenedores embarcadas en exterior con carga]]</f>
        <v>832185</v>
      </c>
      <c r="X91" s="3">
        <f>+dataMercanciaContenedores[[#This Row],[Toneladas en contenedores embarcadas en cabotaje vacíos]]+dataMercanciaContenedores[[#This Row],[Toneladas en contenedores embarcadas en exterior vacíos]]</f>
        <v>34029</v>
      </c>
      <c r="Y91" s="3">
        <f>+dataMercanciaContenedores[[#This Row],[TOTAL Toneladas en contenedores con carga embarcadas]]+dataMercanciaContenedores[[#This Row],[TOTAL Toneladas en contenedores vacíos embarcadas]]</f>
        <v>866214</v>
      </c>
      <c r="Z91" s="3">
        <f>+dataMercanciaContenedores[[#This Row],[Toneladas en contenedores desembarcadas en cabotaje con carga]]+dataMercanciaContenedores[[#This Row],[Toneladas en contenedores desembarcadas en exterior con carga]]</f>
        <v>304571</v>
      </c>
      <c r="AA91" s="3">
        <f>+dataMercanciaContenedores[[#This Row],[Toneladas en contenedores desembarcadas en cabotaje vacíos]]+dataMercanciaContenedores[[#This Row],[Toneladas en contenedores desembarcadas en exterior vacíos]]</f>
        <v>99400</v>
      </c>
      <c r="AB91" s="3">
        <f>+dataMercanciaContenedores[[#This Row],[TOTAL Toneladas en contenedores con carga desembarcadas]]+dataMercanciaContenedores[[#This Row],[TOTAL Toneladas en contenedores vacíos desembarcadas]]</f>
        <v>403971</v>
      </c>
      <c r="AC91" s="3">
        <f>+dataMercanciaContenedores[[#This Row],[TOTAL toneladas embarcadas en contenedor]]+dataMercanciaContenedores[[#This Row],[TOTAL toneladas desembarcadas en contenedor]]</f>
        <v>1270185</v>
      </c>
    </row>
    <row r="92" spans="1:29" hidden="1" x14ac:dyDescent="0.2">
      <c r="A92" s="1">
        <v>2006</v>
      </c>
      <c r="B92" s="1" t="s">
        <v>16</v>
      </c>
      <c r="C92" s="1" t="s">
        <v>40</v>
      </c>
      <c r="D92" s="1" t="s">
        <v>41</v>
      </c>
      <c r="E92" s="2">
        <v>88958</v>
      </c>
      <c r="F92" s="2">
        <v>194030</v>
      </c>
      <c r="G92" s="3">
        <f>+dataMercanciaContenedores[[#This Row],[Toneladas en contenedores embarcadas en cabotaje con carga]]+dataMercanciaContenedores[[#This Row],[Toneladas en contenedores embarcadas en cabotaje vacíos]]</f>
        <v>282988</v>
      </c>
      <c r="H92" s="2">
        <v>1093523</v>
      </c>
      <c r="I92" s="2">
        <v>1806</v>
      </c>
      <c r="J92" s="3">
        <f>+dataMercanciaContenedores[[#This Row],[Toneladas en contenedores desembarcadas en cabotaje con carga]]+dataMercanciaContenedores[[#This Row],[Toneladas en contenedores desembarcadas en cabotaje vacíos]]</f>
        <v>1095329</v>
      </c>
      <c r="K92" s="3">
        <f>+dataMercanciaContenedores[[#This Row],[Toneladas en contenedores embarcadas en cabotaje con carga]]+dataMercanciaContenedores[[#This Row],[Toneladas en contenedores desembarcadas en cabotaje con carga]]</f>
        <v>1182481</v>
      </c>
      <c r="L92" s="3">
        <f>+dataMercanciaContenedores[[#This Row],[Toneladas en contenedores embarcadas en cabotaje vacíos]]+dataMercanciaContenedores[[#This Row],[Toneladas en contenedores desembarcadas en cabotaje vacíos]]</f>
        <v>195836</v>
      </c>
      <c r="M92" s="3">
        <f>+dataMercanciaContenedores[[#This Row],[TOTAL toneladas en contenedores en cabotaje con carga]]+dataMercanciaContenedores[[#This Row],[TOTAL toneladas en contenedores en cabotaje vacíos]]</f>
        <v>1378317</v>
      </c>
      <c r="N92" s="2">
        <v>0</v>
      </c>
      <c r="O92" s="2">
        <v>0</v>
      </c>
      <c r="P92" s="3">
        <f>+dataMercanciaContenedores[[#This Row],[Toneladas en contenedores embarcadas en exterior con carga]]+dataMercanciaContenedores[[#This Row],[Toneladas en contenedores embarcadas en exterior vacíos]]</f>
        <v>0</v>
      </c>
      <c r="Q92" s="2">
        <v>13</v>
      </c>
      <c r="R92" s="2">
        <v>0</v>
      </c>
      <c r="S92" s="3">
        <f>+dataMercanciaContenedores[[#This Row],[Toneladas en contenedores desembarcadas en exterior con carga]]+dataMercanciaContenedores[[#This Row],[Toneladas en contenedores desembarcadas en exterior vacíos]]</f>
        <v>13</v>
      </c>
      <c r="T92" s="3">
        <f>+dataMercanciaContenedores[[#This Row],[Toneladas en contenedores embarcadas en exterior con carga]]+dataMercanciaContenedores[[#This Row],[Toneladas en contenedores desembarcadas en exterior con carga]]</f>
        <v>13</v>
      </c>
      <c r="U92" s="3">
        <f>+dataMercanciaContenedores[[#This Row],[Toneladas en contenedores embarcadas en exterior vacíos]]+dataMercanciaContenedores[[#This Row],[Toneladas en contenedores desembarcadas en exterior vacíos]]</f>
        <v>0</v>
      </c>
      <c r="V92" s="3">
        <f>+dataMercanciaContenedores[[#This Row],[TOTAL toneladas en contenedores en exterior con carga]]+dataMercanciaContenedores[[#This Row],[TOTAL toneladas en contenedores en exterior vacíos]]</f>
        <v>13</v>
      </c>
      <c r="W92" s="3">
        <f>+dataMercanciaContenedores[[#This Row],[Toneladas en contenedores embarcadas en cabotaje con carga]]+dataMercanciaContenedores[[#This Row],[Toneladas en contenedores embarcadas en exterior con carga]]</f>
        <v>88958</v>
      </c>
      <c r="X92" s="3">
        <f>+dataMercanciaContenedores[[#This Row],[Toneladas en contenedores embarcadas en cabotaje vacíos]]+dataMercanciaContenedores[[#This Row],[Toneladas en contenedores embarcadas en exterior vacíos]]</f>
        <v>194030</v>
      </c>
      <c r="Y92" s="3">
        <f>+dataMercanciaContenedores[[#This Row],[TOTAL Toneladas en contenedores con carga embarcadas]]+dataMercanciaContenedores[[#This Row],[TOTAL Toneladas en contenedores vacíos embarcadas]]</f>
        <v>282988</v>
      </c>
      <c r="Z92" s="3">
        <f>+dataMercanciaContenedores[[#This Row],[Toneladas en contenedores desembarcadas en cabotaje con carga]]+dataMercanciaContenedores[[#This Row],[Toneladas en contenedores desembarcadas en exterior con carga]]</f>
        <v>1093536</v>
      </c>
      <c r="AA92" s="3">
        <f>+dataMercanciaContenedores[[#This Row],[Toneladas en contenedores desembarcadas en cabotaje vacíos]]+dataMercanciaContenedores[[#This Row],[Toneladas en contenedores desembarcadas en exterior vacíos]]</f>
        <v>1806</v>
      </c>
      <c r="AB92" s="3">
        <f>+dataMercanciaContenedores[[#This Row],[TOTAL Toneladas en contenedores con carga desembarcadas]]+dataMercanciaContenedores[[#This Row],[TOTAL Toneladas en contenedores vacíos desembarcadas]]</f>
        <v>1095342</v>
      </c>
      <c r="AC92" s="3">
        <f>+dataMercanciaContenedores[[#This Row],[TOTAL toneladas embarcadas en contenedor]]+dataMercanciaContenedores[[#This Row],[TOTAL toneladas desembarcadas en contenedor]]</f>
        <v>1378330</v>
      </c>
    </row>
    <row r="93" spans="1:29" hidden="1" x14ac:dyDescent="0.2">
      <c r="A93" s="1">
        <v>2006</v>
      </c>
      <c r="B93" s="1" t="s">
        <v>17</v>
      </c>
      <c r="C93" s="1" t="s">
        <v>40</v>
      </c>
      <c r="D93" s="1" t="s">
        <v>41</v>
      </c>
      <c r="E93" s="2">
        <v>1226160.1399999999</v>
      </c>
      <c r="F93" s="2">
        <v>45260</v>
      </c>
      <c r="G93" s="3">
        <f>+dataMercanciaContenedores[[#This Row],[Toneladas en contenedores embarcadas en cabotaje con carga]]+dataMercanciaContenedores[[#This Row],[Toneladas en contenedores embarcadas en cabotaje vacíos]]</f>
        <v>1271420.1399999999</v>
      </c>
      <c r="H93" s="2">
        <v>215942</v>
      </c>
      <c r="I93" s="2">
        <v>242992</v>
      </c>
      <c r="J93" s="3">
        <f>+dataMercanciaContenedores[[#This Row],[Toneladas en contenedores desembarcadas en cabotaje con carga]]+dataMercanciaContenedores[[#This Row],[Toneladas en contenedores desembarcadas en cabotaje vacíos]]</f>
        <v>458934</v>
      </c>
      <c r="K93" s="3">
        <f>+dataMercanciaContenedores[[#This Row],[Toneladas en contenedores embarcadas en cabotaje con carga]]+dataMercanciaContenedores[[#This Row],[Toneladas en contenedores desembarcadas en cabotaje con carga]]</f>
        <v>1442102.14</v>
      </c>
      <c r="L93" s="3">
        <f>+dataMercanciaContenedores[[#This Row],[Toneladas en contenedores embarcadas en cabotaje vacíos]]+dataMercanciaContenedores[[#This Row],[Toneladas en contenedores desembarcadas en cabotaje vacíos]]</f>
        <v>288252</v>
      </c>
      <c r="M93" s="3">
        <f>+dataMercanciaContenedores[[#This Row],[TOTAL toneladas en contenedores en cabotaje con carga]]+dataMercanciaContenedores[[#This Row],[TOTAL toneladas en contenedores en cabotaje vacíos]]</f>
        <v>1730354.14</v>
      </c>
      <c r="N93" s="2">
        <v>9618665.6500000004</v>
      </c>
      <c r="O93" s="2">
        <v>531984.12300000002</v>
      </c>
      <c r="P93" s="3">
        <f>+dataMercanciaContenedores[[#This Row],[Toneladas en contenedores embarcadas en exterior con carga]]+dataMercanciaContenedores[[#This Row],[Toneladas en contenedores embarcadas en exterior vacíos]]</f>
        <v>10150649.773</v>
      </c>
      <c r="Q93" s="2">
        <v>10344131.965</v>
      </c>
      <c r="R93" s="2">
        <v>347451.54599999997</v>
      </c>
      <c r="S93" s="3">
        <f>+dataMercanciaContenedores[[#This Row],[Toneladas en contenedores desembarcadas en exterior con carga]]+dataMercanciaContenedores[[#This Row],[Toneladas en contenedores desembarcadas en exterior vacíos]]</f>
        <v>10691583.511</v>
      </c>
      <c r="T93" s="3">
        <f>+dataMercanciaContenedores[[#This Row],[Toneladas en contenedores embarcadas en exterior con carga]]+dataMercanciaContenedores[[#This Row],[Toneladas en contenedores desembarcadas en exterior con carga]]</f>
        <v>19962797.615000002</v>
      </c>
      <c r="U93" s="3">
        <f>+dataMercanciaContenedores[[#This Row],[Toneladas en contenedores embarcadas en exterior vacíos]]+dataMercanciaContenedores[[#This Row],[Toneladas en contenedores desembarcadas en exterior vacíos]]</f>
        <v>879435.66899999999</v>
      </c>
      <c r="V93" s="3">
        <f>+dataMercanciaContenedores[[#This Row],[TOTAL toneladas en contenedores en exterior con carga]]+dataMercanciaContenedores[[#This Row],[TOTAL toneladas en contenedores en exterior vacíos]]</f>
        <v>20842233.284000002</v>
      </c>
      <c r="W93" s="3">
        <f>+dataMercanciaContenedores[[#This Row],[Toneladas en contenedores embarcadas en cabotaje con carga]]+dataMercanciaContenedores[[#This Row],[Toneladas en contenedores embarcadas en exterior con carga]]</f>
        <v>10844825.790000001</v>
      </c>
      <c r="X93" s="3">
        <f>+dataMercanciaContenedores[[#This Row],[Toneladas en contenedores embarcadas en cabotaje vacíos]]+dataMercanciaContenedores[[#This Row],[Toneladas en contenedores embarcadas en exterior vacíos]]</f>
        <v>577244.12300000002</v>
      </c>
      <c r="Y93" s="3">
        <f>+dataMercanciaContenedores[[#This Row],[TOTAL Toneladas en contenedores con carga embarcadas]]+dataMercanciaContenedores[[#This Row],[TOTAL Toneladas en contenedores vacíos embarcadas]]</f>
        <v>11422069.913000001</v>
      </c>
      <c r="Z93" s="3">
        <f>+dataMercanciaContenedores[[#This Row],[Toneladas en contenedores desembarcadas en cabotaje con carga]]+dataMercanciaContenedores[[#This Row],[Toneladas en contenedores desembarcadas en exterior con carga]]</f>
        <v>10560073.965</v>
      </c>
      <c r="AA93" s="3">
        <f>+dataMercanciaContenedores[[#This Row],[Toneladas en contenedores desembarcadas en cabotaje vacíos]]+dataMercanciaContenedores[[#This Row],[Toneladas en contenedores desembarcadas en exterior vacíos]]</f>
        <v>590443.54599999997</v>
      </c>
      <c r="AB93" s="3">
        <f>+dataMercanciaContenedores[[#This Row],[TOTAL Toneladas en contenedores con carga desembarcadas]]+dataMercanciaContenedores[[#This Row],[TOTAL Toneladas en contenedores vacíos desembarcadas]]</f>
        <v>11150517.511</v>
      </c>
      <c r="AC93" s="3">
        <f>+dataMercanciaContenedores[[#This Row],[TOTAL toneladas embarcadas en contenedor]]+dataMercanciaContenedores[[#This Row],[TOTAL toneladas desembarcadas en contenedor]]</f>
        <v>22572587.424000002</v>
      </c>
    </row>
    <row r="94" spans="1:29" hidden="1" x14ac:dyDescent="0.2">
      <c r="A94" s="1">
        <v>2006</v>
      </c>
      <c r="B94" s="1" t="s">
        <v>18</v>
      </c>
      <c r="C94" s="1" t="s">
        <v>40</v>
      </c>
      <c r="D94" s="1" t="s">
        <v>41</v>
      </c>
      <c r="E94" s="2">
        <v>375710</v>
      </c>
      <c r="F94" s="2">
        <v>21205</v>
      </c>
      <c r="G94" s="3">
        <f>+dataMercanciaContenedores[[#This Row],[Toneladas en contenedores embarcadas en cabotaje con carga]]+dataMercanciaContenedores[[#This Row],[Toneladas en contenedores embarcadas en cabotaje vacíos]]</f>
        <v>396915</v>
      </c>
      <c r="H94" s="2">
        <v>101704</v>
      </c>
      <c r="I94" s="2">
        <v>75141</v>
      </c>
      <c r="J94" s="3">
        <f>+dataMercanciaContenedores[[#This Row],[Toneladas en contenedores desembarcadas en cabotaje con carga]]+dataMercanciaContenedores[[#This Row],[Toneladas en contenedores desembarcadas en cabotaje vacíos]]</f>
        <v>176845</v>
      </c>
      <c r="K94" s="3">
        <f>+dataMercanciaContenedores[[#This Row],[Toneladas en contenedores embarcadas en cabotaje con carga]]+dataMercanciaContenedores[[#This Row],[Toneladas en contenedores desembarcadas en cabotaje con carga]]</f>
        <v>477414</v>
      </c>
      <c r="L94" s="3">
        <f>+dataMercanciaContenedores[[#This Row],[Toneladas en contenedores embarcadas en cabotaje vacíos]]+dataMercanciaContenedores[[#This Row],[Toneladas en contenedores desembarcadas en cabotaje vacíos]]</f>
        <v>96346</v>
      </c>
      <c r="M94" s="3">
        <f>+dataMercanciaContenedores[[#This Row],[TOTAL toneladas en contenedores en cabotaje con carga]]+dataMercanciaContenedores[[#This Row],[TOTAL toneladas en contenedores en cabotaje vacíos]]</f>
        <v>573760</v>
      </c>
      <c r="N94" s="2">
        <v>2707388</v>
      </c>
      <c r="O94" s="2">
        <v>29558</v>
      </c>
      <c r="P94" s="3">
        <f>+dataMercanciaContenedores[[#This Row],[Toneladas en contenedores embarcadas en exterior con carga]]+dataMercanciaContenedores[[#This Row],[Toneladas en contenedores embarcadas en exterior vacíos]]</f>
        <v>2736946</v>
      </c>
      <c r="Q94" s="2">
        <v>2200619</v>
      </c>
      <c r="R94" s="2">
        <v>117773</v>
      </c>
      <c r="S94" s="3">
        <f>+dataMercanciaContenedores[[#This Row],[Toneladas en contenedores desembarcadas en exterior con carga]]+dataMercanciaContenedores[[#This Row],[Toneladas en contenedores desembarcadas en exterior vacíos]]</f>
        <v>2318392</v>
      </c>
      <c r="T94" s="3">
        <f>+dataMercanciaContenedores[[#This Row],[Toneladas en contenedores embarcadas en exterior con carga]]+dataMercanciaContenedores[[#This Row],[Toneladas en contenedores desembarcadas en exterior con carga]]</f>
        <v>4908007</v>
      </c>
      <c r="U94" s="3">
        <f>+dataMercanciaContenedores[[#This Row],[Toneladas en contenedores embarcadas en exterior vacíos]]+dataMercanciaContenedores[[#This Row],[Toneladas en contenedores desembarcadas en exterior vacíos]]</f>
        <v>147331</v>
      </c>
      <c r="V94" s="3">
        <f>+dataMercanciaContenedores[[#This Row],[TOTAL toneladas en contenedores en exterior con carga]]+dataMercanciaContenedores[[#This Row],[TOTAL toneladas en contenedores en exterior vacíos]]</f>
        <v>5055338</v>
      </c>
      <c r="W94" s="3">
        <f>+dataMercanciaContenedores[[#This Row],[Toneladas en contenedores embarcadas en cabotaje con carga]]+dataMercanciaContenedores[[#This Row],[Toneladas en contenedores embarcadas en exterior con carga]]</f>
        <v>3083098</v>
      </c>
      <c r="X94" s="3">
        <f>+dataMercanciaContenedores[[#This Row],[Toneladas en contenedores embarcadas en cabotaje vacíos]]+dataMercanciaContenedores[[#This Row],[Toneladas en contenedores embarcadas en exterior vacíos]]</f>
        <v>50763</v>
      </c>
      <c r="Y94" s="3">
        <f>+dataMercanciaContenedores[[#This Row],[TOTAL Toneladas en contenedores con carga embarcadas]]+dataMercanciaContenedores[[#This Row],[TOTAL Toneladas en contenedores vacíos embarcadas]]</f>
        <v>3133861</v>
      </c>
      <c r="Z94" s="3">
        <f>+dataMercanciaContenedores[[#This Row],[Toneladas en contenedores desembarcadas en cabotaje con carga]]+dataMercanciaContenedores[[#This Row],[Toneladas en contenedores desembarcadas en exterior con carga]]</f>
        <v>2302323</v>
      </c>
      <c r="AA94" s="3">
        <f>+dataMercanciaContenedores[[#This Row],[Toneladas en contenedores desembarcadas en cabotaje vacíos]]+dataMercanciaContenedores[[#This Row],[Toneladas en contenedores desembarcadas en exterior vacíos]]</f>
        <v>192914</v>
      </c>
      <c r="AB94" s="3">
        <f>+dataMercanciaContenedores[[#This Row],[TOTAL Toneladas en contenedores con carga desembarcadas]]+dataMercanciaContenedores[[#This Row],[TOTAL Toneladas en contenedores vacíos desembarcadas]]</f>
        <v>2495237</v>
      </c>
      <c r="AC94" s="3">
        <f>+dataMercanciaContenedores[[#This Row],[TOTAL toneladas embarcadas en contenedor]]+dataMercanciaContenedores[[#This Row],[TOTAL toneladas desembarcadas en contenedor]]</f>
        <v>5629098</v>
      </c>
    </row>
    <row r="95" spans="1:29" hidden="1" x14ac:dyDescent="0.2">
      <c r="A95" s="1">
        <v>2006</v>
      </c>
      <c r="B95" s="1" t="s">
        <v>19</v>
      </c>
      <c r="C95" s="1" t="s">
        <v>40</v>
      </c>
      <c r="D95" s="1" t="s">
        <v>41</v>
      </c>
      <c r="E95" s="2">
        <v>125186</v>
      </c>
      <c r="F95" s="2">
        <v>4708</v>
      </c>
      <c r="G95" s="3">
        <f>+dataMercanciaContenedores[[#This Row],[Toneladas en contenedores embarcadas en cabotaje con carga]]+dataMercanciaContenedores[[#This Row],[Toneladas en contenedores embarcadas en cabotaje vacíos]]</f>
        <v>129894</v>
      </c>
      <c r="H95" s="2">
        <v>97464</v>
      </c>
      <c r="I95" s="2">
        <v>14336</v>
      </c>
      <c r="J95" s="3">
        <f>+dataMercanciaContenedores[[#This Row],[Toneladas en contenedores desembarcadas en cabotaje con carga]]+dataMercanciaContenedores[[#This Row],[Toneladas en contenedores desembarcadas en cabotaje vacíos]]</f>
        <v>111800</v>
      </c>
      <c r="K95" s="3">
        <f>+dataMercanciaContenedores[[#This Row],[Toneladas en contenedores embarcadas en cabotaje con carga]]+dataMercanciaContenedores[[#This Row],[Toneladas en contenedores desembarcadas en cabotaje con carga]]</f>
        <v>222650</v>
      </c>
      <c r="L95" s="3">
        <f>+dataMercanciaContenedores[[#This Row],[Toneladas en contenedores embarcadas en cabotaje vacíos]]+dataMercanciaContenedores[[#This Row],[Toneladas en contenedores desembarcadas en cabotaje vacíos]]</f>
        <v>19044</v>
      </c>
      <c r="M95" s="3">
        <f>+dataMercanciaContenedores[[#This Row],[TOTAL toneladas en contenedores en cabotaje con carga]]+dataMercanciaContenedores[[#This Row],[TOTAL toneladas en contenedores en cabotaje vacíos]]</f>
        <v>241694</v>
      </c>
      <c r="N95" s="2">
        <v>175657</v>
      </c>
      <c r="O95" s="2">
        <v>598</v>
      </c>
      <c r="P95" s="3">
        <f>+dataMercanciaContenedores[[#This Row],[Toneladas en contenedores embarcadas en exterior con carga]]+dataMercanciaContenedores[[#This Row],[Toneladas en contenedores embarcadas en exterior vacíos]]</f>
        <v>176255</v>
      </c>
      <c r="Q95" s="2">
        <v>5202</v>
      </c>
      <c r="R95" s="2">
        <v>12256</v>
      </c>
      <c r="S95" s="3">
        <f>+dataMercanciaContenedores[[#This Row],[Toneladas en contenedores desembarcadas en exterior con carga]]+dataMercanciaContenedores[[#This Row],[Toneladas en contenedores desembarcadas en exterior vacíos]]</f>
        <v>17458</v>
      </c>
      <c r="T95" s="3">
        <f>+dataMercanciaContenedores[[#This Row],[Toneladas en contenedores embarcadas en exterior con carga]]+dataMercanciaContenedores[[#This Row],[Toneladas en contenedores desembarcadas en exterior con carga]]</f>
        <v>180859</v>
      </c>
      <c r="U95" s="3">
        <f>+dataMercanciaContenedores[[#This Row],[Toneladas en contenedores embarcadas en exterior vacíos]]+dataMercanciaContenedores[[#This Row],[Toneladas en contenedores desembarcadas en exterior vacíos]]</f>
        <v>12854</v>
      </c>
      <c r="V95" s="3">
        <f>+dataMercanciaContenedores[[#This Row],[TOTAL toneladas en contenedores en exterior con carga]]+dataMercanciaContenedores[[#This Row],[TOTAL toneladas en contenedores en exterior vacíos]]</f>
        <v>193713</v>
      </c>
      <c r="W95" s="3">
        <f>+dataMercanciaContenedores[[#This Row],[Toneladas en contenedores embarcadas en cabotaje con carga]]+dataMercanciaContenedores[[#This Row],[Toneladas en contenedores embarcadas en exterior con carga]]</f>
        <v>300843</v>
      </c>
      <c r="X95" s="3">
        <f>+dataMercanciaContenedores[[#This Row],[Toneladas en contenedores embarcadas en cabotaje vacíos]]+dataMercanciaContenedores[[#This Row],[Toneladas en contenedores embarcadas en exterior vacíos]]</f>
        <v>5306</v>
      </c>
      <c r="Y95" s="3">
        <f>+dataMercanciaContenedores[[#This Row],[TOTAL Toneladas en contenedores con carga embarcadas]]+dataMercanciaContenedores[[#This Row],[TOTAL Toneladas en contenedores vacíos embarcadas]]</f>
        <v>306149</v>
      </c>
      <c r="Z95" s="3">
        <f>+dataMercanciaContenedores[[#This Row],[Toneladas en contenedores desembarcadas en cabotaje con carga]]+dataMercanciaContenedores[[#This Row],[Toneladas en contenedores desembarcadas en exterior con carga]]</f>
        <v>102666</v>
      </c>
      <c r="AA95" s="3">
        <f>+dataMercanciaContenedores[[#This Row],[Toneladas en contenedores desembarcadas en cabotaje vacíos]]+dataMercanciaContenedores[[#This Row],[Toneladas en contenedores desembarcadas en exterior vacíos]]</f>
        <v>26592</v>
      </c>
      <c r="AB95" s="3">
        <f>+dataMercanciaContenedores[[#This Row],[TOTAL Toneladas en contenedores con carga desembarcadas]]+dataMercanciaContenedores[[#This Row],[TOTAL Toneladas en contenedores vacíos desembarcadas]]</f>
        <v>129258</v>
      </c>
      <c r="AC95" s="3">
        <f>+dataMercanciaContenedores[[#This Row],[TOTAL toneladas embarcadas en contenedor]]+dataMercanciaContenedores[[#This Row],[TOTAL toneladas desembarcadas en contenedor]]</f>
        <v>435407</v>
      </c>
    </row>
    <row r="96" spans="1:29" hidden="1" x14ac:dyDescent="0.2">
      <c r="A96" s="1">
        <v>2006</v>
      </c>
      <c r="B96" s="1" t="s">
        <v>20</v>
      </c>
      <c r="C96" s="1" t="s">
        <v>40</v>
      </c>
      <c r="D96" s="1" t="s">
        <v>41</v>
      </c>
      <c r="E96" s="2">
        <v>35447</v>
      </c>
      <c r="F96" s="2">
        <v>112</v>
      </c>
      <c r="G96" s="3">
        <f>+dataMercanciaContenedores[[#This Row],[Toneladas en contenedores embarcadas en cabotaje con carga]]+dataMercanciaContenedores[[#This Row],[Toneladas en contenedores embarcadas en cabotaje vacíos]]</f>
        <v>35559</v>
      </c>
      <c r="H96" s="2">
        <v>1075</v>
      </c>
      <c r="I96" s="2">
        <v>4487</v>
      </c>
      <c r="J96" s="3">
        <f>+dataMercanciaContenedores[[#This Row],[Toneladas en contenedores desembarcadas en cabotaje con carga]]+dataMercanciaContenedores[[#This Row],[Toneladas en contenedores desembarcadas en cabotaje vacíos]]</f>
        <v>5562</v>
      </c>
      <c r="K96" s="3">
        <f>+dataMercanciaContenedores[[#This Row],[Toneladas en contenedores embarcadas en cabotaje con carga]]+dataMercanciaContenedores[[#This Row],[Toneladas en contenedores desembarcadas en cabotaje con carga]]</f>
        <v>36522</v>
      </c>
      <c r="L96" s="3">
        <f>+dataMercanciaContenedores[[#This Row],[Toneladas en contenedores embarcadas en cabotaje vacíos]]+dataMercanciaContenedores[[#This Row],[Toneladas en contenedores desembarcadas en cabotaje vacíos]]</f>
        <v>4599</v>
      </c>
      <c r="M96" s="3">
        <f>+dataMercanciaContenedores[[#This Row],[TOTAL toneladas en contenedores en cabotaje con carga]]+dataMercanciaContenedores[[#This Row],[TOTAL toneladas en contenedores en cabotaje vacíos]]</f>
        <v>41121</v>
      </c>
      <c r="N96" s="2">
        <v>779999</v>
      </c>
      <c r="O96" s="2">
        <v>402</v>
      </c>
      <c r="P96" s="3">
        <f>+dataMercanciaContenedores[[#This Row],[Toneladas en contenedores embarcadas en exterior con carga]]+dataMercanciaContenedores[[#This Row],[Toneladas en contenedores embarcadas en exterior vacíos]]</f>
        <v>780401</v>
      </c>
      <c r="Q96" s="2">
        <v>61326</v>
      </c>
      <c r="R96" s="2">
        <v>61827</v>
      </c>
      <c r="S96" s="3">
        <f>+dataMercanciaContenedores[[#This Row],[Toneladas en contenedores desembarcadas en exterior con carga]]+dataMercanciaContenedores[[#This Row],[Toneladas en contenedores desembarcadas en exterior vacíos]]</f>
        <v>123153</v>
      </c>
      <c r="T96" s="3">
        <f>+dataMercanciaContenedores[[#This Row],[Toneladas en contenedores embarcadas en exterior con carga]]+dataMercanciaContenedores[[#This Row],[Toneladas en contenedores desembarcadas en exterior con carga]]</f>
        <v>841325</v>
      </c>
      <c r="U96" s="3">
        <f>+dataMercanciaContenedores[[#This Row],[Toneladas en contenedores embarcadas en exterior vacíos]]+dataMercanciaContenedores[[#This Row],[Toneladas en contenedores desembarcadas en exterior vacíos]]</f>
        <v>62229</v>
      </c>
      <c r="V96" s="3">
        <f>+dataMercanciaContenedores[[#This Row],[TOTAL toneladas en contenedores en exterior con carga]]+dataMercanciaContenedores[[#This Row],[TOTAL toneladas en contenedores en exterior vacíos]]</f>
        <v>903554</v>
      </c>
      <c r="W96" s="3">
        <f>+dataMercanciaContenedores[[#This Row],[Toneladas en contenedores embarcadas en cabotaje con carga]]+dataMercanciaContenedores[[#This Row],[Toneladas en contenedores embarcadas en exterior con carga]]</f>
        <v>815446</v>
      </c>
      <c r="X96" s="3">
        <f>+dataMercanciaContenedores[[#This Row],[Toneladas en contenedores embarcadas en cabotaje vacíos]]+dataMercanciaContenedores[[#This Row],[Toneladas en contenedores embarcadas en exterior vacíos]]</f>
        <v>514</v>
      </c>
      <c r="Y96" s="3">
        <f>+dataMercanciaContenedores[[#This Row],[TOTAL Toneladas en contenedores con carga embarcadas]]+dataMercanciaContenedores[[#This Row],[TOTAL Toneladas en contenedores vacíos embarcadas]]</f>
        <v>815960</v>
      </c>
      <c r="Z96" s="3">
        <f>+dataMercanciaContenedores[[#This Row],[Toneladas en contenedores desembarcadas en cabotaje con carga]]+dataMercanciaContenedores[[#This Row],[Toneladas en contenedores desembarcadas en exterior con carga]]</f>
        <v>62401</v>
      </c>
      <c r="AA96" s="3">
        <f>+dataMercanciaContenedores[[#This Row],[Toneladas en contenedores desembarcadas en cabotaje vacíos]]+dataMercanciaContenedores[[#This Row],[Toneladas en contenedores desembarcadas en exterior vacíos]]</f>
        <v>66314</v>
      </c>
      <c r="AB96" s="3">
        <f>+dataMercanciaContenedores[[#This Row],[TOTAL Toneladas en contenedores con carga desembarcadas]]+dataMercanciaContenedores[[#This Row],[TOTAL Toneladas en contenedores vacíos desembarcadas]]</f>
        <v>128715</v>
      </c>
      <c r="AC96" s="3">
        <f>+dataMercanciaContenedores[[#This Row],[TOTAL toneladas embarcadas en contenedor]]+dataMercanciaContenedores[[#This Row],[TOTAL toneladas desembarcadas en contenedor]]</f>
        <v>944675</v>
      </c>
    </row>
    <row r="97" spans="1:29" hidden="1" x14ac:dyDescent="0.2">
      <c r="A97" s="1">
        <v>2006</v>
      </c>
      <c r="B97" s="1" t="s">
        <v>21</v>
      </c>
      <c r="C97" s="1" t="s">
        <v>40</v>
      </c>
      <c r="D97" s="1" t="s">
        <v>41</v>
      </c>
      <c r="E97" s="2">
        <v>5546</v>
      </c>
      <c r="F97" s="2">
        <v>7850</v>
      </c>
      <c r="G97" s="3">
        <f>+dataMercanciaContenedores[[#This Row],[Toneladas en contenedores embarcadas en cabotaje con carga]]+dataMercanciaContenedores[[#This Row],[Toneladas en contenedores embarcadas en cabotaje vacíos]]</f>
        <v>13396</v>
      </c>
      <c r="H97" s="2">
        <v>34704</v>
      </c>
      <c r="I97" s="2">
        <v>231</v>
      </c>
      <c r="J97" s="3">
        <f>+dataMercanciaContenedores[[#This Row],[Toneladas en contenedores desembarcadas en cabotaje con carga]]+dataMercanciaContenedores[[#This Row],[Toneladas en contenedores desembarcadas en cabotaje vacíos]]</f>
        <v>34935</v>
      </c>
      <c r="K97" s="3">
        <f>+dataMercanciaContenedores[[#This Row],[Toneladas en contenedores embarcadas en cabotaje con carga]]+dataMercanciaContenedores[[#This Row],[Toneladas en contenedores desembarcadas en cabotaje con carga]]</f>
        <v>40250</v>
      </c>
      <c r="L97" s="3">
        <f>+dataMercanciaContenedores[[#This Row],[Toneladas en contenedores embarcadas en cabotaje vacíos]]+dataMercanciaContenedores[[#This Row],[Toneladas en contenedores desembarcadas en cabotaje vacíos]]</f>
        <v>8081</v>
      </c>
      <c r="M97" s="3">
        <f>+dataMercanciaContenedores[[#This Row],[TOTAL toneladas en contenedores en cabotaje con carga]]+dataMercanciaContenedores[[#This Row],[TOTAL toneladas en contenedores en cabotaje vacíos]]</f>
        <v>48331</v>
      </c>
      <c r="N97" s="2">
        <v>78</v>
      </c>
      <c r="O97" s="2">
        <v>1284</v>
      </c>
      <c r="P97" s="3">
        <f>+dataMercanciaContenedores[[#This Row],[Toneladas en contenedores embarcadas en exterior con carga]]+dataMercanciaContenedores[[#This Row],[Toneladas en contenedores embarcadas en exterior vacíos]]</f>
        <v>1362</v>
      </c>
      <c r="Q97" s="2">
        <v>12031</v>
      </c>
      <c r="R97" s="2">
        <v>0</v>
      </c>
      <c r="S97" s="3">
        <f>+dataMercanciaContenedores[[#This Row],[Toneladas en contenedores desembarcadas en exterior con carga]]+dataMercanciaContenedores[[#This Row],[Toneladas en contenedores desembarcadas en exterior vacíos]]</f>
        <v>12031</v>
      </c>
      <c r="T97" s="3">
        <f>+dataMercanciaContenedores[[#This Row],[Toneladas en contenedores embarcadas en exterior con carga]]+dataMercanciaContenedores[[#This Row],[Toneladas en contenedores desembarcadas en exterior con carga]]</f>
        <v>12109</v>
      </c>
      <c r="U97" s="3">
        <f>+dataMercanciaContenedores[[#This Row],[Toneladas en contenedores embarcadas en exterior vacíos]]+dataMercanciaContenedores[[#This Row],[Toneladas en contenedores desembarcadas en exterior vacíos]]</f>
        <v>1284</v>
      </c>
      <c r="V97" s="3">
        <f>+dataMercanciaContenedores[[#This Row],[TOTAL toneladas en contenedores en exterior con carga]]+dataMercanciaContenedores[[#This Row],[TOTAL toneladas en contenedores en exterior vacíos]]</f>
        <v>13393</v>
      </c>
      <c r="W97" s="3">
        <f>+dataMercanciaContenedores[[#This Row],[Toneladas en contenedores embarcadas en cabotaje con carga]]+dataMercanciaContenedores[[#This Row],[Toneladas en contenedores embarcadas en exterior con carga]]</f>
        <v>5624</v>
      </c>
      <c r="X97" s="3">
        <f>+dataMercanciaContenedores[[#This Row],[Toneladas en contenedores embarcadas en cabotaje vacíos]]+dataMercanciaContenedores[[#This Row],[Toneladas en contenedores embarcadas en exterior vacíos]]</f>
        <v>9134</v>
      </c>
      <c r="Y97" s="3">
        <f>+dataMercanciaContenedores[[#This Row],[TOTAL Toneladas en contenedores con carga embarcadas]]+dataMercanciaContenedores[[#This Row],[TOTAL Toneladas en contenedores vacíos embarcadas]]</f>
        <v>14758</v>
      </c>
      <c r="Z97" s="3">
        <f>+dataMercanciaContenedores[[#This Row],[Toneladas en contenedores desembarcadas en cabotaje con carga]]+dataMercanciaContenedores[[#This Row],[Toneladas en contenedores desembarcadas en exterior con carga]]</f>
        <v>46735</v>
      </c>
      <c r="AA97" s="3">
        <f>+dataMercanciaContenedores[[#This Row],[Toneladas en contenedores desembarcadas en cabotaje vacíos]]+dataMercanciaContenedores[[#This Row],[Toneladas en contenedores desembarcadas en exterior vacíos]]</f>
        <v>231</v>
      </c>
      <c r="AB97" s="3">
        <f>+dataMercanciaContenedores[[#This Row],[TOTAL Toneladas en contenedores con carga desembarcadas]]+dataMercanciaContenedores[[#This Row],[TOTAL Toneladas en contenedores vacíos desembarcadas]]</f>
        <v>46966</v>
      </c>
      <c r="AC97" s="3">
        <f>+dataMercanciaContenedores[[#This Row],[TOTAL toneladas embarcadas en contenedor]]+dataMercanciaContenedores[[#This Row],[TOTAL toneladas desembarcadas en contenedor]]</f>
        <v>61724</v>
      </c>
    </row>
    <row r="98" spans="1:29" hidden="1" x14ac:dyDescent="0.2">
      <c r="A98" s="1">
        <v>2006</v>
      </c>
      <c r="B98" s="1" t="s">
        <v>22</v>
      </c>
      <c r="C98" s="1" t="s">
        <v>40</v>
      </c>
      <c r="D98" s="1" t="s">
        <v>41</v>
      </c>
      <c r="E98" s="2">
        <v>6315</v>
      </c>
      <c r="F98" s="2">
        <v>0</v>
      </c>
      <c r="G98" s="3">
        <f>+dataMercanciaContenedores[[#This Row],[Toneladas en contenedores embarcadas en cabotaje con carga]]+dataMercanciaContenedores[[#This Row],[Toneladas en contenedores embarcadas en cabotaje vacíos]]</f>
        <v>6315</v>
      </c>
      <c r="H98" s="2">
        <v>2</v>
      </c>
      <c r="I98" s="2">
        <v>0</v>
      </c>
      <c r="J98" s="3">
        <f>+dataMercanciaContenedores[[#This Row],[Toneladas en contenedores desembarcadas en cabotaje con carga]]+dataMercanciaContenedores[[#This Row],[Toneladas en contenedores desembarcadas en cabotaje vacíos]]</f>
        <v>2</v>
      </c>
      <c r="K98" s="3">
        <f>+dataMercanciaContenedores[[#This Row],[Toneladas en contenedores embarcadas en cabotaje con carga]]+dataMercanciaContenedores[[#This Row],[Toneladas en contenedores desembarcadas en cabotaje con carga]]</f>
        <v>6317</v>
      </c>
      <c r="L98" s="3">
        <f>+dataMercanciaContenedores[[#This Row],[Toneladas en contenedores embarcadas en cabotaje vacíos]]+dataMercanciaContenedores[[#This Row],[Toneladas en contenedores desembarcadas en cabotaje vacíos]]</f>
        <v>0</v>
      </c>
      <c r="M98" s="3">
        <f>+dataMercanciaContenedores[[#This Row],[TOTAL toneladas en contenedores en cabotaje con carga]]+dataMercanciaContenedores[[#This Row],[TOTAL toneladas en contenedores en cabotaje vacíos]]</f>
        <v>6317</v>
      </c>
      <c r="N98" s="2">
        <v>1278</v>
      </c>
      <c r="O98" s="2">
        <v>0</v>
      </c>
      <c r="P98" s="3">
        <f>+dataMercanciaContenedores[[#This Row],[Toneladas en contenedores embarcadas en exterior con carga]]+dataMercanciaContenedores[[#This Row],[Toneladas en contenedores embarcadas en exterior vacíos]]</f>
        <v>1278</v>
      </c>
      <c r="Q98" s="2">
        <v>0</v>
      </c>
      <c r="R98" s="2">
        <v>0</v>
      </c>
      <c r="S98" s="3">
        <f>+dataMercanciaContenedores[[#This Row],[Toneladas en contenedores desembarcadas en exterior con carga]]+dataMercanciaContenedores[[#This Row],[Toneladas en contenedores desembarcadas en exterior vacíos]]</f>
        <v>0</v>
      </c>
      <c r="T98" s="3">
        <f>+dataMercanciaContenedores[[#This Row],[Toneladas en contenedores embarcadas en exterior con carga]]+dataMercanciaContenedores[[#This Row],[Toneladas en contenedores desembarcadas en exterior con carga]]</f>
        <v>1278</v>
      </c>
      <c r="U98" s="3">
        <f>+dataMercanciaContenedores[[#This Row],[Toneladas en contenedores embarcadas en exterior vacíos]]+dataMercanciaContenedores[[#This Row],[Toneladas en contenedores desembarcadas en exterior vacíos]]</f>
        <v>0</v>
      </c>
      <c r="V98" s="3">
        <f>+dataMercanciaContenedores[[#This Row],[TOTAL toneladas en contenedores en exterior con carga]]+dataMercanciaContenedores[[#This Row],[TOTAL toneladas en contenedores en exterior vacíos]]</f>
        <v>1278</v>
      </c>
      <c r="W98" s="3">
        <f>+dataMercanciaContenedores[[#This Row],[Toneladas en contenedores embarcadas en cabotaje con carga]]+dataMercanciaContenedores[[#This Row],[Toneladas en contenedores embarcadas en exterior con carga]]</f>
        <v>7593</v>
      </c>
      <c r="X98" s="3">
        <f>+dataMercanciaContenedores[[#This Row],[Toneladas en contenedores embarcadas en cabotaje vacíos]]+dataMercanciaContenedores[[#This Row],[Toneladas en contenedores embarcadas en exterior vacíos]]</f>
        <v>0</v>
      </c>
      <c r="Y98" s="3">
        <f>+dataMercanciaContenedores[[#This Row],[TOTAL Toneladas en contenedores con carga embarcadas]]+dataMercanciaContenedores[[#This Row],[TOTAL Toneladas en contenedores vacíos embarcadas]]</f>
        <v>7593</v>
      </c>
      <c r="Z98" s="3">
        <f>+dataMercanciaContenedores[[#This Row],[Toneladas en contenedores desembarcadas en cabotaje con carga]]+dataMercanciaContenedores[[#This Row],[Toneladas en contenedores desembarcadas en exterior con carga]]</f>
        <v>2</v>
      </c>
      <c r="AA98" s="3">
        <f>+dataMercanciaContenedores[[#This Row],[Toneladas en contenedores desembarcadas en cabotaje vacíos]]+dataMercanciaContenedores[[#This Row],[Toneladas en contenedores desembarcadas en exterior vacíos]]</f>
        <v>0</v>
      </c>
      <c r="AB98" s="3">
        <f>+dataMercanciaContenedores[[#This Row],[TOTAL Toneladas en contenedores con carga desembarcadas]]+dataMercanciaContenedores[[#This Row],[TOTAL Toneladas en contenedores vacíos desembarcadas]]</f>
        <v>2</v>
      </c>
      <c r="AC98" s="3">
        <f>+dataMercanciaContenedores[[#This Row],[TOTAL toneladas embarcadas en contenedor]]+dataMercanciaContenedores[[#This Row],[TOTAL toneladas desembarcadas en contenedor]]</f>
        <v>7595</v>
      </c>
    </row>
    <row r="99" spans="1:29" hidden="1" x14ac:dyDescent="0.2">
      <c r="A99" s="1">
        <v>2006</v>
      </c>
      <c r="B99" s="1" t="s">
        <v>23</v>
      </c>
      <c r="C99" s="1" t="s">
        <v>40</v>
      </c>
      <c r="D99" s="1" t="s">
        <v>41</v>
      </c>
      <c r="E99" s="2">
        <v>3788</v>
      </c>
      <c r="F99" s="2">
        <v>86</v>
      </c>
      <c r="G99" s="3">
        <f>+dataMercanciaContenedores[[#This Row],[Toneladas en contenedores embarcadas en cabotaje con carga]]+dataMercanciaContenedores[[#This Row],[Toneladas en contenedores embarcadas en cabotaje vacíos]]</f>
        <v>3874</v>
      </c>
      <c r="H99" s="2">
        <v>102</v>
      </c>
      <c r="I99" s="2">
        <v>4472</v>
      </c>
      <c r="J99" s="3">
        <f>+dataMercanciaContenedores[[#This Row],[Toneladas en contenedores desembarcadas en cabotaje con carga]]+dataMercanciaContenedores[[#This Row],[Toneladas en contenedores desembarcadas en cabotaje vacíos]]</f>
        <v>4574</v>
      </c>
      <c r="K99" s="3">
        <f>+dataMercanciaContenedores[[#This Row],[Toneladas en contenedores embarcadas en cabotaje con carga]]+dataMercanciaContenedores[[#This Row],[Toneladas en contenedores desembarcadas en cabotaje con carga]]</f>
        <v>3890</v>
      </c>
      <c r="L99" s="3">
        <f>+dataMercanciaContenedores[[#This Row],[Toneladas en contenedores embarcadas en cabotaje vacíos]]+dataMercanciaContenedores[[#This Row],[Toneladas en contenedores desembarcadas en cabotaje vacíos]]</f>
        <v>4558</v>
      </c>
      <c r="M99" s="3">
        <f>+dataMercanciaContenedores[[#This Row],[TOTAL toneladas en contenedores en cabotaje con carga]]+dataMercanciaContenedores[[#This Row],[TOTAL toneladas en contenedores en cabotaje vacíos]]</f>
        <v>8448</v>
      </c>
      <c r="N99" s="2">
        <v>57516</v>
      </c>
      <c r="O99" s="2">
        <v>512</v>
      </c>
      <c r="P99" s="3">
        <f>+dataMercanciaContenedores[[#This Row],[Toneladas en contenedores embarcadas en exterior con carga]]+dataMercanciaContenedores[[#This Row],[Toneladas en contenedores embarcadas en exterior vacíos]]</f>
        <v>58028</v>
      </c>
      <c r="Q99" s="2">
        <v>20544</v>
      </c>
      <c r="R99" s="2">
        <v>488</v>
      </c>
      <c r="S99" s="3">
        <f>+dataMercanciaContenedores[[#This Row],[Toneladas en contenedores desembarcadas en exterior con carga]]+dataMercanciaContenedores[[#This Row],[Toneladas en contenedores desembarcadas en exterior vacíos]]</f>
        <v>21032</v>
      </c>
      <c r="T99" s="3">
        <f>+dataMercanciaContenedores[[#This Row],[Toneladas en contenedores embarcadas en exterior con carga]]+dataMercanciaContenedores[[#This Row],[Toneladas en contenedores desembarcadas en exterior con carga]]</f>
        <v>78060</v>
      </c>
      <c r="U99" s="3">
        <f>+dataMercanciaContenedores[[#This Row],[Toneladas en contenedores embarcadas en exterior vacíos]]+dataMercanciaContenedores[[#This Row],[Toneladas en contenedores desembarcadas en exterior vacíos]]</f>
        <v>1000</v>
      </c>
      <c r="V99" s="3">
        <f>+dataMercanciaContenedores[[#This Row],[TOTAL toneladas en contenedores en exterior con carga]]+dataMercanciaContenedores[[#This Row],[TOTAL toneladas en contenedores en exterior vacíos]]</f>
        <v>79060</v>
      </c>
      <c r="W99" s="3">
        <f>+dataMercanciaContenedores[[#This Row],[Toneladas en contenedores embarcadas en cabotaje con carga]]+dataMercanciaContenedores[[#This Row],[Toneladas en contenedores embarcadas en exterior con carga]]</f>
        <v>61304</v>
      </c>
      <c r="X99" s="3">
        <f>+dataMercanciaContenedores[[#This Row],[Toneladas en contenedores embarcadas en cabotaje vacíos]]+dataMercanciaContenedores[[#This Row],[Toneladas en contenedores embarcadas en exterior vacíos]]</f>
        <v>598</v>
      </c>
      <c r="Y99" s="3">
        <f>+dataMercanciaContenedores[[#This Row],[TOTAL Toneladas en contenedores con carga embarcadas]]+dataMercanciaContenedores[[#This Row],[TOTAL Toneladas en contenedores vacíos embarcadas]]</f>
        <v>61902</v>
      </c>
      <c r="Z99" s="3">
        <f>+dataMercanciaContenedores[[#This Row],[Toneladas en contenedores desembarcadas en cabotaje con carga]]+dataMercanciaContenedores[[#This Row],[Toneladas en contenedores desembarcadas en exterior con carga]]</f>
        <v>20646</v>
      </c>
      <c r="AA99" s="3">
        <f>+dataMercanciaContenedores[[#This Row],[Toneladas en contenedores desembarcadas en cabotaje vacíos]]+dataMercanciaContenedores[[#This Row],[Toneladas en contenedores desembarcadas en exterior vacíos]]</f>
        <v>4960</v>
      </c>
      <c r="AB99" s="3">
        <f>+dataMercanciaContenedores[[#This Row],[TOTAL Toneladas en contenedores con carga desembarcadas]]+dataMercanciaContenedores[[#This Row],[TOTAL Toneladas en contenedores vacíos desembarcadas]]</f>
        <v>25606</v>
      </c>
      <c r="AC99" s="3">
        <f>+dataMercanciaContenedores[[#This Row],[TOTAL toneladas embarcadas en contenedor]]+dataMercanciaContenedores[[#This Row],[TOTAL toneladas desembarcadas en contenedor]]</f>
        <v>87508</v>
      </c>
    </row>
    <row r="100" spans="1:29" hidden="1" x14ac:dyDescent="0.2">
      <c r="A100" s="1">
        <v>2006</v>
      </c>
      <c r="B100" s="1" t="s">
        <v>24</v>
      </c>
      <c r="C100" s="1" t="s">
        <v>40</v>
      </c>
      <c r="D100" s="1" t="s">
        <v>41</v>
      </c>
      <c r="E100" s="2">
        <v>0</v>
      </c>
      <c r="F100" s="2">
        <v>0</v>
      </c>
      <c r="G100" s="3">
        <f>+dataMercanciaContenedores[[#This Row],[Toneladas en contenedores embarcadas en cabotaje con carga]]+dataMercanciaContenedores[[#This Row],[Toneladas en contenedores embarcadas en cabotaje vacíos]]</f>
        <v>0</v>
      </c>
      <c r="H100" s="2">
        <v>0</v>
      </c>
      <c r="I100" s="2">
        <v>0</v>
      </c>
      <c r="J100" s="3">
        <f>+dataMercanciaContenedores[[#This Row],[Toneladas en contenedores desembarcadas en cabotaje con carga]]+dataMercanciaContenedores[[#This Row],[Toneladas en contenedores desembarcadas en cabotaje vacíos]]</f>
        <v>0</v>
      </c>
      <c r="K100" s="3">
        <f>+dataMercanciaContenedores[[#This Row],[Toneladas en contenedores embarcadas en cabotaje con carga]]+dataMercanciaContenedores[[#This Row],[Toneladas en contenedores desembarcadas en cabotaje con carga]]</f>
        <v>0</v>
      </c>
      <c r="L100" s="3">
        <f>+dataMercanciaContenedores[[#This Row],[Toneladas en contenedores embarcadas en cabotaje vacíos]]+dataMercanciaContenedores[[#This Row],[Toneladas en contenedores desembarcadas en cabotaje vacíos]]</f>
        <v>0</v>
      </c>
      <c r="M100" s="3">
        <f>+dataMercanciaContenedores[[#This Row],[TOTAL toneladas en contenedores en cabotaje con carga]]+dataMercanciaContenedores[[#This Row],[TOTAL toneladas en contenedores en cabotaje vacíos]]</f>
        <v>0</v>
      </c>
      <c r="N100" s="2">
        <v>0</v>
      </c>
      <c r="O100" s="2">
        <v>0</v>
      </c>
      <c r="P100" s="3">
        <f>+dataMercanciaContenedores[[#This Row],[Toneladas en contenedores embarcadas en exterior con carga]]+dataMercanciaContenedores[[#This Row],[Toneladas en contenedores embarcadas en exterior vacíos]]</f>
        <v>0</v>
      </c>
      <c r="Q100" s="2">
        <v>0</v>
      </c>
      <c r="R100" s="2">
        <v>0</v>
      </c>
      <c r="S100" s="3">
        <f>+dataMercanciaContenedores[[#This Row],[Toneladas en contenedores desembarcadas en exterior con carga]]+dataMercanciaContenedores[[#This Row],[Toneladas en contenedores desembarcadas en exterior vacíos]]</f>
        <v>0</v>
      </c>
      <c r="T100" s="3">
        <f>+dataMercanciaContenedores[[#This Row],[Toneladas en contenedores embarcadas en exterior con carga]]+dataMercanciaContenedores[[#This Row],[Toneladas en contenedores desembarcadas en exterior con carga]]</f>
        <v>0</v>
      </c>
      <c r="U100" s="3">
        <f>+dataMercanciaContenedores[[#This Row],[Toneladas en contenedores embarcadas en exterior vacíos]]+dataMercanciaContenedores[[#This Row],[Toneladas en contenedores desembarcadas en exterior vacíos]]</f>
        <v>0</v>
      </c>
      <c r="V100" s="3">
        <f>+dataMercanciaContenedores[[#This Row],[TOTAL toneladas en contenedores en exterior con carga]]+dataMercanciaContenedores[[#This Row],[TOTAL toneladas en contenedores en exterior vacíos]]</f>
        <v>0</v>
      </c>
      <c r="W100" s="3">
        <f>+dataMercanciaContenedores[[#This Row],[Toneladas en contenedores embarcadas en cabotaje con carga]]+dataMercanciaContenedores[[#This Row],[Toneladas en contenedores embarcadas en exterior con carga]]</f>
        <v>0</v>
      </c>
      <c r="X100" s="3">
        <f>+dataMercanciaContenedores[[#This Row],[Toneladas en contenedores embarcadas en cabotaje vacíos]]+dataMercanciaContenedores[[#This Row],[Toneladas en contenedores embarcadas en exterior vacíos]]</f>
        <v>0</v>
      </c>
      <c r="Y100" s="3">
        <f>+dataMercanciaContenedores[[#This Row],[TOTAL Toneladas en contenedores con carga embarcadas]]+dataMercanciaContenedores[[#This Row],[TOTAL Toneladas en contenedores vacíos embarcadas]]</f>
        <v>0</v>
      </c>
      <c r="Z100" s="3">
        <f>+dataMercanciaContenedores[[#This Row],[Toneladas en contenedores desembarcadas en cabotaje con carga]]+dataMercanciaContenedores[[#This Row],[Toneladas en contenedores desembarcadas en exterior con carga]]</f>
        <v>0</v>
      </c>
      <c r="AA100" s="3">
        <f>+dataMercanciaContenedores[[#This Row],[Toneladas en contenedores desembarcadas en cabotaje vacíos]]+dataMercanciaContenedores[[#This Row],[Toneladas en contenedores desembarcadas en exterior vacíos]]</f>
        <v>0</v>
      </c>
      <c r="AB100" s="3">
        <f>+dataMercanciaContenedores[[#This Row],[TOTAL Toneladas en contenedores con carga desembarcadas]]+dataMercanciaContenedores[[#This Row],[TOTAL Toneladas en contenedores vacíos desembarcadas]]</f>
        <v>0</v>
      </c>
      <c r="AC100" s="3">
        <f>+dataMercanciaContenedores[[#This Row],[TOTAL toneladas embarcadas en contenedor]]+dataMercanciaContenedores[[#This Row],[TOTAL toneladas desembarcadas en contenedor]]</f>
        <v>0</v>
      </c>
    </row>
    <row r="101" spans="1:29" hidden="1" x14ac:dyDescent="0.2">
      <c r="A101" s="1">
        <v>2006</v>
      </c>
      <c r="B101" s="1" t="s">
        <v>25</v>
      </c>
      <c r="C101" s="1" t="s">
        <v>40</v>
      </c>
      <c r="D101" s="1" t="s">
        <v>41</v>
      </c>
      <c r="E101" s="2">
        <v>670891</v>
      </c>
      <c r="F101" s="2">
        <v>333363</v>
      </c>
      <c r="G101" s="3">
        <f>+dataMercanciaContenedores[[#This Row],[Toneladas en contenedores embarcadas en cabotaje con carga]]+dataMercanciaContenedores[[#This Row],[Toneladas en contenedores embarcadas en cabotaje vacíos]]</f>
        <v>1004254</v>
      </c>
      <c r="H101" s="2">
        <v>2590424</v>
      </c>
      <c r="I101" s="2">
        <v>36908</v>
      </c>
      <c r="J101" s="3">
        <f>+dataMercanciaContenedores[[#This Row],[Toneladas en contenedores desembarcadas en cabotaje con carga]]+dataMercanciaContenedores[[#This Row],[Toneladas en contenedores desembarcadas en cabotaje vacíos]]</f>
        <v>2627332</v>
      </c>
      <c r="K101" s="3">
        <f>+dataMercanciaContenedores[[#This Row],[Toneladas en contenedores embarcadas en cabotaje con carga]]+dataMercanciaContenedores[[#This Row],[Toneladas en contenedores desembarcadas en cabotaje con carga]]</f>
        <v>3261315</v>
      </c>
      <c r="L101" s="3">
        <f>+dataMercanciaContenedores[[#This Row],[Toneladas en contenedores embarcadas en cabotaje vacíos]]+dataMercanciaContenedores[[#This Row],[Toneladas en contenedores desembarcadas en cabotaje vacíos]]</f>
        <v>370271</v>
      </c>
      <c r="M101" s="3">
        <f>+dataMercanciaContenedores[[#This Row],[TOTAL toneladas en contenedores en cabotaje con carga]]+dataMercanciaContenedores[[#This Row],[TOTAL toneladas en contenedores en cabotaje vacíos]]</f>
        <v>3631586</v>
      </c>
      <c r="N101" s="2">
        <v>4677710</v>
      </c>
      <c r="O101" s="2">
        <v>250430</v>
      </c>
      <c r="P101" s="3">
        <f>+dataMercanciaContenedores[[#This Row],[Toneladas en contenedores embarcadas en exterior con carga]]+dataMercanciaContenedores[[#This Row],[Toneladas en contenedores embarcadas en exterior vacíos]]</f>
        <v>4928140</v>
      </c>
      <c r="Q101" s="2">
        <v>5023224</v>
      </c>
      <c r="R101" s="2">
        <v>151225</v>
      </c>
      <c r="S101" s="3">
        <f>+dataMercanciaContenedores[[#This Row],[Toneladas en contenedores desembarcadas en exterior con carga]]+dataMercanciaContenedores[[#This Row],[Toneladas en contenedores desembarcadas en exterior vacíos]]</f>
        <v>5174449</v>
      </c>
      <c r="T101" s="3">
        <f>+dataMercanciaContenedores[[#This Row],[Toneladas en contenedores embarcadas en exterior con carga]]+dataMercanciaContenedores[[#This Row],[Toneladas en contenedores desembarcadas en exterior con carga]]</f>
        <v>9700934</v>
      </c>
      <c r="U101" s="3">
        <f>+dataMercanciaContenedores[[#This Row],[Toneladas en contenedores embarcadas en exterior vacíos]]+dataMercanciaContenedores[[#This Row],[Toneladas en contenedores desembarcadas en exterior vacíos]]</f>
        <v>401655</v>
      </c>
      <c r="V101" s="3">
        <f>+dataMercanciaContenedores[[#This Row],[TOTAL toneladas en contenedores en exterior con carga]]+dataMercanciaContenedores[[#This Row],[TOTAL toneladas en contenedores en exterior vacíos]]</f>
        <v>10102589</v>
      </c>
      <c r="W101" s="3">
        <f>+dataMercanciaContenedores[[#This Row],[Toneladas en contenedores embarcadas en cabotaje con carga]]+dataMercanciaContenedores[[#This Row],[Toneladas en contenedores embarcadas en exterior con carga]]</f>
        <v>5348601</v>
      </c>
      <c r="X101" s="3">
        <f>+dataMercanciaContenedores[[#This Row],[Toneladas en contenedores embarcadas en cabotaje vacíos]]+dataMercanciaContenedores[[#This Row],[Toneladas en contenedores embarcadas en exterior vacíos]]</f>
        <v>583793</v>
      </c>
      <c r="Y101" s="3">
        <f>+dataMercanciaContenedores[[#This Row],[TOTAL Toneladas en contenedores con carga embarcadas]]+dataMercanciaContenedores[[#This Row],[TOTAL Toneladas en contenedores vacíos embarcadas]]</f>
        <v>5932394</v>
      </c>
      <c r="Z101" s="3">
        <f>+dataMercanciaContenedores[[#This Row],[Toneladas en contenedores desembarcadas en cabotaje con carga]]+dataMercanciaContenedores[[#This Row],[Toneladas en contenedores desembarcadas en exterior con carga]]</f>
        <v>7613648</v>
      </c>
      <c r="AA101" s="3">
        <f>+dataMercanciaContenedores[[#This Row],[Toneladas en contenedores desembarcadas en cabotaje vacíos]]+dataMercanciaContenedores[[#This Row],[Toneladas en contenedores desembarcadas en exterior vacíos]]</f>
        <v>188133</v>
      </c>
      <c r="AB101" s="3">
        <f>+dataMercanciaContenedores[[#This Row],[TOTAL Toneladas en contenedores con carga desembarcadas]]+dataMercanciaContenedores[[#This Row],[TOTAL Toneladas en contenedores vacíos desembarcadas]]</f>
        <v>7801781</v>
      </c>
      <c r="AC101" s="3">
        <f>+dataMercanciaContenedores[[#This Row],[TOTAL toneladas embarcadas en contenedor]]+dataMercanciaContenedores[[#This Row],[TOTAL toneladas desembarcadas en contenedor]]</f>
        <v>13734175</v>
      </c>
    </row>
    <row r="102" spans="1:29" hidden="1" x14ac:dyDescent="0.2">
      <c r="A102" s="1">
        <v>2006</v>
      </c>
      <c r="B102" s="1" t="s">
        <v>26</v>
      </c>
      <c r="C102" s="1" t="s">
        <v>40</v>
      </c>
      <c r="D102" s="1" t="s">
        <v>41</v>
      </c>
      <c r="E102" s="2">
        <v>82558</v>
      </c>
      <c r="F102" s="2">
        <v>0</v>
      </c>
      <c r="G102" s="3">
        <f>+dataMercanciaContenedores[[#This Row],[Toneladas en contenedores embarcadas en cabotaje con carga]]+dataMercanciaContenedores[[#This Row],[Toneladas en contenedores embarcadas en cabotaje vacíos]]</f>
        <v>82558</v>
      </c>
      <c r="H102" s="2">
        <v>1742</v>
      </c>
      <c r="I102" s="2">
        <v>1746</v>
      </c>
      <c r="J102" s="3">
        <f>+dataMercanciaContenedores[[#This Row],[Toneladas en contenedores desembarcadas en cabotaje con carga]]+dataMercanciaContenedores[[#This Row],[Toneladas en contenedores desembarcadas en cabotaje vacíos]]</f>
        <v>3488</v>
      </c>
      <c r="K102" s="3">
        <f>+dataMercanciaContenedores[[#This Row],[Toneladas en contenedores embarcadas en cabotaje con carga]]+dataMercanciaContenedores[[#This Row],[Toneladas en contenedores desembarcadas en cabotaje con carga]]</f>
        <v>84300</v>
      </c>
      <c r="L102" s="3">
        <f>+dataMercanciaContenedores[[#This Row],[Toneladas en contenedores embarcadas en cabotaje vacíos]]+dataMercanciaContenedores[[#This Row],[Toneladas en contenedores desembarcadas en cabotaje vacíos]]</f>
        <v>1746</v>
      </c>
      <c r="M102" s="3">
        <f>+dataMercanciaContenedores[[#This Row],[TOTAL toneladas en contenedores en cabotaje con carga]]+dataMercanciaContenedores[[#This Row],[TOTAL toneladas en contenedores en cabotaje vacíos]]</f>
        <v>86046</v>
      </c>
      <c r="N102" s="2">
        <v>1568885</v>
      </c>
      <c r="O102" s="2">
        <v>226722</v>
      </c>
      <c r="P102" s="3">
        <f>+dataMercanciaContenedores[[#This Row],[Toneladas en contenedores embarcadas en exterior con carga]]+dataMercanciaContenedores[[#This Row],[Toneladas en contenedores embarcadas en exterior vacíos]]</f>
        <v>1795607</v>
      </c>
      <c r="Q102" s="2">
        <v>1524497</v>
      </c>
      <c r="R102" s="2">
        <v>208876</v>
      </c>
      <c r="S102" s="3">
        <f>+dataMercanciaContenedores[[#This Row],[Toneladas en contenedores desembarcadas en exterior con carga]]+dataMercanciaContenedores[[#This Row],[Toneladas en contenedores desembarcadas en exterior vacíos]]</f>
        <v>1733373</v>
      </c>
      <c r="T102" s="3">
        <f>+dataMercanciaContenedores[[#This Row],[Toneladas en contenedores embarcadas en exterior con carga]]+dataMercanciaContenedores[[#This Row],[Toneladas en contenedores desembarcadas en exterior con carga]]</f>
        <v>3093382</v>
      </c>
      <c r="U102" s="3">
        <f>+dataMercanciaContenedores[[#This Row],[Toneladas en contenedores embarcadas en exterior vacíos]]+dataMercanciaContenedores[[#This Row],[Toneladas en contenedores desembarcadas en exterior vacíos]]</f>
        <v>435598</v>
      </c>
      <c r="V102" s="3">
        <f>+dataMercanciaContenedores[[#This Row],[TOTAL toneladas en contenedores en exterior con carga]]+dataMercanciaContenedores[[#This Row],[TOTAL toneladas en contenedores en exterior vacíos]]</f>
        <v>3528980</v>
      </c>
      <c r="W102" s="3">
        <f>+dataMercanciaContenedores[[#This Row],[Toneladas en contenedores embarcadas en cabotaje con carga]]+dataMercanciaContenedores[[#This Row],[Toneladas en contenedores embarcadas en exterior con carga]]</f>
        <v>1651443</v>
      </c>
      <c r="X102" s="3">
        <f>+dataMercanciaContenedores[[#This Row],[Toneladas en contenedores embarcadas en cabotaje vacíos]]+dataMercanciaContenedores[[#This Row],[Toneladas en contenedores embarcadas en exterior vacíos]]</f>
        <v>226722</v>
      </c>
      <c r="Y102" s="3">
        <f>+dataMercanciaContenedores[[#This Row],[TOTAL Toneladas en contenedores con carga embarcadas]]+dataMercanciaContenedores[[#This Row],[TOTAL Toneladas en contenedores vacíos embarcadas]]</f>
        <v>1878165</v>
      </c>
      <c r="Z102" s="3">
        <f>+dataMercanciaContenedores[[#This Row],[Toneladas en contenedores desembarcadas en cabotaje con carga]]+dataMercanciaContenedores[[#This Row],[Toneladas en contenedores desembarcadas en exterior con carga]]</f>
        <v>1526239</v>
      </c>
      <c r="AA102" s="3">
        <f>+dataMercanciaContenedores[[#This Row],[Toneladas en contenedores desembarcadas en cabotaje vacíos]]+dataMercanciaContenedores[[#This Row],[Toneladas en contenedores desembarcadas en exterior vacíos]]</f>
        <v>210622</v>
      </c>
      <c r="AB102" s="3">
        <f>+dataMercanciaContenedores[[#This Row],[TOTAL Toneladas en contenedores con carga desembarcadas]]+dataMercanciaContenedores[[#This Row],[TOTAL Toneladas en contenedores vacíos desembarcadas]]</f>
        <v>1736861</v>
      </c>
      <c r="AC102" s="3">
        <f>+dataMercanciaContenedores[[#This Row],[TOTAL toneladas embarcadas en contenedor]]+dataMercanciaContenedores[[#This Row],[TOTAL toneladas desembarcadas en contenedor]]</f>
        <v>3615026</v>
      </c>
    </row>
    <row r="103" spans="1:29" hidden="1" x14ac:dyDescent="0.2">
      <c r="A103" s="1">
        <v>2006</v>
      </c>
      <c r="B103" s="1" t="s">
        <v>27</v>
      </c>
      <c r="C103" s="1" t="s">
        <v>40</v>
      </c>
      <c r="D103" s="1" t="s">
        <v>41</v>
      </c>
      <c r="E103" s="2">
        <v>215288</v>
      </c>
      <c r="F103" s="2">
        <v>842</v>
      </c>
      <c r="G103" s="3">
        <f>+dataMercanciaContenedores[[#This Row],[Toneladas en contenedores embarcadas en cabotaje con carga]]+dataMercanciaContenedores[[#This Row],[Toneladas en contenedores embarcadas en cabotaje vacíos]]</f>
        <v>216130</v>
      </c>
      <c r="H103" s="2">
        <v>49126</v>
      </c>
      <c r="I103" s="2">
        <v>28632</v>
      </c>
      <c r="J103" s="3">
        <f>+dataMercanciaContenedores[[#This Row],[Toneladas en contenedores desembarcadas en cabotaje con carga]]+dataMercanciaContenedores[[#This Row],[Toneladas en contenedores desembarcadas en cabotaje vacíos]]</f>
        <v>77758</v>
      </c>
      <c r="K103" s="3">
        <f>+dataMercanciaContenedores[[#This Row],[Toneladas en contenedores embarcadas en cabotaje con carga]]+dataMercanciaContenedores[[#This Row],[Toneladas en contenedores desembarcadas en cabotaje con carga]]</f>
        <v>264414</v>
      </c>
      <c r="L103" s="3">
        <f>+dataMercanciaContenedores[[#This Row],[Toneladas en contenedores embarcadas en cabotaje vacíos]]+dataMercanciaContenedores[[#This Row],[Toneladas en contenedores desembarcadas en cabotaje vacíos]]</f>
        <v>29474</v>
      </c>
      <c r="M103" s="3">
        <f>+dataMercanciaContenedores[[#This Row],[TOTAL toneladas en contenedores en cabotaje con carga]]+dataMercanciaContenedores[[#This Row],[TOTAL toneladas en contenedores en cabotaje vacíos]]</f>
        <v>293888</v>
      </c>
      <c r="N103" s="2">
        <v>5917</v>
      </c>
      <c r="O103" s="2">
        <v>1428</v>
      </c>
      <c r="P103" s="3">
        <f>+dataMercanciaContenedores[[#This Row],[Toneladas en contenedores embarcadas en exterior con carga]]+dataMercanciaContenedores[[#This Row],[Toneladas en contenedores embarcadas en exterior vacíos]]</f>
        <v>7345</v>
      </c>
      <c r="Q103" s="2">
        <v>15518</v>
      </c>
      <c r="R103" s="2">
        <v>462</v>
      </c>
      <c r="S103" s="3">
        <f>+dataMercanciaContenedores[[#This Row],[Toneladas en contenedores desembarcadas en exterior con carga]]+dataMercanciaContenedores[[#This Row],[Toneladas en contenedores desembarcadas en exterior vacíos]]</f>
        <v>15980</v>
      </c>
      <c r="T103" s="3">
        <f>+dataMercanciaContenedores[[#This Row],[Toneladas en contenedores embarcadas en exterior con carga]]+dataMercanciaContenedores[[#This Row],[Toneladas en contenedores desembarcadas en exterior con carga]]</f>
        <v>21435</v>
      </c>
      <c r="U103" s="3">
        <f>+dataMercanciaContenedores[[#This Row],[Toneladas en contenedores embarcadas en exterior vacíos]]+dataMercanciaContenedores[[#This Row],[Toneladas en contenedores desembarcadas en exterior vacíos]]</f>
        <v>1890</v>
      </c>
      <c r="V103" s="3">
        <f>+dataMercanciaContenedores[[#This Row],[TOTAL toneladas en contenedores en exterior con carga]]+dataMercanciaContenedores[[#This Row],[TOTAL toneladas en contenedores en exterior vacíos]]</f>
        <v>23325</v>
      </c>
      <c r="W103" s="3">
        <f>+dataMercanciaContenedores[[#This Row],[Toneladas en contenedores embarcadas en cabotaje con carga]]+dataMercanciaContenedores[[#This Row],[Toneladas en contenedores embarcadas en exterior con carga]]</f>
        <v>221205</v>
      </c>
      <c r="X103" s="3">
        <f>+dataMercanciaContenedores[[#This Row],[Toneladas en contenedores embarcadas en cabotaje vacíos]]+dataMercanciaContenedores[[#This Row],[Toneladas en contenedores embarcadas en exterior vacíos]]</f>
        <v>2270</v>
      </c>
      <c r="Y103" s="3">
        <f>+dataMercanciaContenedores[[#This Row],[TOTAL Toneladas en contenedores con carga embarcadas]]+dataMercanciaContenedores[[#This Row],[TOTAL Toneladas en contenedores vacíos embarcadas]]</f>
        <v>223475</v>
      </c>
      <c r="Z103" s="3">
        <f>+dataMercanciaContenedores[[#This Row],[Toneladas en contenedores desembarcadas en cabotaje con carga]]+dataMercanciaContenedores[[#This Row],[Toneladas en contenedores desembarcadas en exterior con carga]]</f>
        <v>64644</v>
      </c>
      <c r="AA103" s="3">
        <f>+dataMercanciaContenedores[[#This Row],[Toneladas en contenedores desembarcadas en cabotaje vacíos]]+dataMercanciaContenedores[[#This Row],[Toneladas en contenedores desembarcadas en exterior vacíos]]</f>
        <v>29094</v>
      </c>
      <c r="AB103" s="3">
        <f>+dataMercanciaContenedores[[#This Row],[TOTAL Toneladas en contenedores con carga desembarcadas]]+dataMercanciaContenedores[[#This Row],[TOTAL Toneladas en contenedores vacíos desembarcadas]]</f>
        <v>93738</v>
      </c>
      <c r="AC103" s="3">
        <f>+dataMercanciaContenedores[[#This Row],[TOTAL toneladas embarcadas en contenedor]]+dataMercanciaContenedores[[#This Row],[TOTAL toneladas desembarcadas en contenedor]]</f>
        <v>317213</v>
      </c>
    </row>
    <row r="104" spans="1:29" hidden="1" x14ac:dyDescent="0.2">
      <c r="A104" s="1">
        <v>2006</v>
      </c>
      <c r="B104" s="1" t="s">
        <v>28</v>
      </c>
      <c r="C104" s="1" t="s">
        <v>40</v>
      </c>
      <c r="D104" s="1" t="s">
        <v>41</v>
      </c>
      <c r="E104" s="2">
        <v>1238</v>
      </c>
      <c r="F104" s="2">
        <v>20688</v>
      </c>
      <c r="G104" s="3">
        <f>+dataMercanciaContenedores[[#This Row],[Toneladas en contenedores embarcadas en cabotaje con carga]]+dataMercanciaContenedores[[#This Row],[Toneladas en contenedores embarcadas en cabotaje vacíos]]</f>
        <v>21926</v>
      </c>
      <c r="H104" s="2">
        <v>108216</v>
      </c>
      <c r="I104" s="2">
        <v>0</v>
      </c>
      <c r="J104" s="3">
        <f>+dataMercanciaContenedores[[#This Row],[Toneladas en contenedores desembarcadas en cabotaje con carga]]+dataMercanciaContenedores[[#This Row],[Toneladas en contenedores desembarcadas en cabotaje vacíos]]</f>
        <v>108216</v>
      </c>
      <c r="K104" s="3">
        <f>+dataMercanciaContenedores[[#This Row],[Toneladas en contenedores embarcadas en cabotaje con carga]]+dataMercanciaContenedores[[#This Row],[Toneladas en contenedores desembarcadas en cabotaje con carga]]</f>
        <v>109454</v>
      </c>
      <c r="L104" s="3">
        <f>+dataMercanciaContenedores[[#This Row],[Toneladas en contenedores embarcadas en cabotaje vacíos]]+dataMercanciaContenedores[[#This Row],[Toneladas en contenedores desembarcadas en cabotaje vacíos]]</f>
        <v>20688</v>
      </c>
      <c r="M104" s="3">
        <f>+dataMercanciaContenedores[[#This Row],[TOTAL toneladas en contenedores en cabotaje con carga]]+dataMercanciaContenedores[[#This Row],[TOTAL toneladas en contenedores en cabotaje vacíos]]</f>
        <v>130142</v>
      </c>
      <c r="N104" s="2">
        <v>1673</v>
      </c>
      <c r="O104" s="2">
        <v>0</v>
      </c>
      <c r="P104" s="3">
        <f>+dataMercanciaContenedores[[#This Row],[Toneladas en contenedores embarcadas en exterior con carga]]+dataMercanciaContenedores[[#This Row],[Toneladas en contenedores embarcadas en exterior vacíos]]</f>
        <v>1673</v>
      </c>
      <c r="Q104" s="2">
        <v>22233</v>
      </c>
      <c r="R104" s="2">
        <v>0</v>
      </c>
      <c r="S104" s="3">
        <f>+dataMercanciaContenedores[[#This Row],[Toneladas en contenedores desembarcadas en exterior con carga]]+dataMercanciaContenedores[[#This Row],[Toneladas en contenedores desembarcadas en exterior vacíos]]</f>
        <v>22233</v>
      </c>
      <c r="T104" s="3">
        <f>+dataMercanciaContenedores[[#This Row],[Toneladas en contenedores embarcadas en exterior con carga]]+dataMercanciaContenedores[[#This Row],[Toneladas en contenedores desembarcadas en exterior con carga]]</f>
        <v>23906</v>
      </c>
      <c r="U104" s="3">
        <f>+dataMercanciaContenedores[[#This Row],[Toneladas en contenedores embarcadas en exterior vacíos]]+dataMercanciaContenedores[[#This Row],[Toneladas en contenedores desembarcadas en exterior vacíos]]</f>
        <v>0</v>
      </c>
      <c r="V104" s="3">
        <f>+dataMercanciaContenedores[[#This Row],[TOTAL toneladas en contenedores en exterior con carga]]+dataMercanciaContenedores[[#This Row],[TOTAL toneladas en contenedores en exterior vacíos]]</f>
        <v>23906</v>
      </c>
      <c r="W104" s="3">
        <f>+dataMercanciaContenedores[[#This Row],[Toneladas en contenedores embarcadas en cabotaje con carga]]+dataMercanciaContenedores[[#This Row],[Toneladas en contenedores embarcadas en exterior con carga]]</f>
        <v>2911</v>
      </c>
      <c r="X104" s="3">
        <f>+dataMercanciaContenedores[[#This Row],[Toneladas en contenedores embarcadas en cabotaje vacíos]]+dataMercanciaContenedores[[#This Row],[Toneladas en contenedores embarcadas en exterior vacíos]]</f>
        <v>20688</v>
      </c>
      <c r="Y104" s="3">
        <f>+dataMercanciaContenedores[[#This Row],[TOTAL Toneladas en contenedores con carga embarcadas]]+dataMercanciaContenedores[[#This Row],[TOTAL Toneladas en contenedores vacíos embarcadas]]</f>
        <v>23599</v>
      </c>
      <c r="Z104" s="3">
        <f>+dataMercanciaContenedores[[#This Row],[Toneladas en contenedores desembarcadas en cabotaje con carga]]+dataMercanciaContenedores[[#This Row],[Toneladas en contenedores desembarcadas en exterior con carga]]</f>
        <v>130449</v>
      </c>
      <c r="AA104" s="3">
        <f>+dataMercanciaContenedores[[#This Row],[Toneladas en contenedores desembarcadas en cabotaje vacíos]]+dataMercanciaContenedores[[#This Row],[Toneladas en contenedores desembarcadas en exterior vacíos]]</f>
        <v>0</v>
      </c>
      <c r="AB104" s="3">
        <f>+dataMercanciaContenedores[[#This Row],[TOTAL Toneladas en contenedores con carga desembarcadas]]+dataMercanciaContenedores[[#This Row],[TOTAL Toneladas en contenedores vacíos desembarcadas]]</f>
        <v>130449</v>
      </c>
      <c r="AC104" s="3">
        <f>+dataMercanciaContenedores[[#This Row],[TOTAL toneladas embarcadas en contenedor]]+dataMercanciaContenedores[[#This Row],[TOTAL toneladas desembarcadas en contenedor]]</f>
        <v>154048</v>
      </c>
    </row>
    <row r="105" spans="1:29" hidden="1" x14ac:dyDescent="0.2">
      <c r="A105" s="1">
        <v>2006</v>
      </c>
      <c r="B105" s="1" t="s">
        <v>29</v>
      </c>
      <c r="C105" s="1" t="s">
        <v>40</v>
      </c>
      <c r="D105" s="1" t="s">
        <v>41</v>
      </c>
      <c r="E105" s="2">
        <v>0</v>
      </c>
      <c r="F105" s="2">
        <v>0</v>
      </c>
      <c r="G105" s="3">
        <f>+dataMercanciaContenedores[[#This Row],[Toneladas en contenedores embarcadas en cabotaje con carga]]+dataMercanciaContenedores[[#This Row],[Toneladas en contenedores embarcadas en cabotaje vacíos]]</f>
        <v>0</v>
      </c>
      <c r="H105" s="2">
        <v>0</v>
      </c>
      <c r="I105" s="2">
        <v>0</v>
      </c>
      <c r="J105" s="3">
        <f>+dataMercanciaContenedores[[#This Row],[Toneladas en contenedores desembarcadas en cabotaje con carga]]+dataMercanciaContenedores[[#This Row],[Toneladas en contenedores desembarcadas en cabotaje vacíos]]</f>
        <v>0</v>
      </c>
      <c r="K105" s="3">
        <f>+dataMercanciaContenedores[[#This Row],[Toneladas en contenedores embarcadas en cabotaje con carga]]+dataMercanciaContenedores[[#This Row],[Toneladas en contenedores desembarcadas en cabotaje con carga]]</f>
        <v>0</v>
      </c>
      <c r="L105" s="3">
        <f>+dataMercanciaContenedores[[#This Row],[Toneladas en contenedores embarcadas en cabotaje vacíos]]+dataMercanciaContenedores[[#This Row],[Toneladas en contenedores desembarcadas en cabotaje vacíos]]</f>
        <v>0</v>
      </c>
      <c r="M105" s="3">
        <f>+dataMercanciaContenedores[[#This Row],[TOTAL toneladas en contenedores en cabotaje con carga]]+dataMercanciaContenedores[[#This Row],[TOTAL toneladas en contenedores en cabotaje vacíos]]</f>
        <v>0</v>
      </c>
      <c r="N105" s="2">
        <v>5</v>
      </c>
      <c r="O105" s="2">
        <v>0</v>
      </c>
      <c r="P105" s="3">
        <f>+dataMercanciaContenedores[[#This Row],[Toneladas en contenedores embarcadas en exterior con carga]]+dataMercanciaContenedores[[#This Row],[Toneladas en contenedores embarcadas en exterior vacíos]]</f>
        <v>5</v>
      </c>
      <c r="Q105" s="2">
        <v>67</v>
      </c>
      <c r="R105" s="2">
        <v>0</v>
      </c>
      <c r="S105" s="3">
        <f>+dataMercanciaContenedores[[#This Row],[Toneladas en contenedores desembarcadas en exterior con carga]]+dataMercanciaContenedores[[#This Row],[Toneladas en contenedores desembarcadas en exterior vacíos]]</f>
        <v>67</v>
      </c>
      <c r="T105" s="3">
        <f>+dataMercanciaContenedores[[#This Row],[Toneladas en contenedores embarcadas en exterior con carga]]+dataMercanciaContenedores[[#This Row],[Toneladas en contenedores desembarcadas en exterior con carga]]</f>
        <v>72</v>
      </c>
      <c r="U105" s="3">
        <f>+dataMercanciaContenedores[[#This Row],[Toneladas en contenedores embarcadas en exterior vacíos]]+dataMercanciaContenedores[[#This Row],[Toneladas en contenedores desembarcadas en exterior vacíos]]</f>
        <v>0</v>
      </c>
      <c r="V105" s="3">
        <f>+dataMercanciaContenedores[[#This Row],[TOTAL toneladas en contenedores en exterior con carga]]+dataMercanciaContenedores[[#This Row],[TOTAL toneladas en contenedores en exterior vacíos]]</f>
        <v>72</v>
      </c>
      <c r="W105" s="3">
        <f>+dataMercanciaContenedores[[#This Row],[Toneladas en contenedores embarcadas en cabotaje con carga]]+dataMercanciaContenedores[[#This Row],[Toneladas en contenedores embarcadas en exterior con carga]]</f>
        <v>5</v>
      </c>
      <c r="X105" s="3">
        <f>+dataMercanciaContenedores[[#This Row],[Toneladas en contenedores embarcadas en cabotaje vacíos]]+dataMercanciaContenedores[[#This Row],[Toneladas en contenedores embarcadas en exterior vacíos]]</f>
        <v>0</v>
      </c>
      <c r="Y105" s="3">
        <f>+dataMercanciaContenedores[[#This Row],[TOTAL Toneladas en contenedores con carga embarcadas]]+dataMercanciaContenedores[[#This Row],[TOTAL Toneladas en contenedores vacíos embarcadas]]</f>
        <v>5</v>
      </c>
      <c r="Z105" s="3">
        <f>+dataMercanciaContenedores[[#This Row],[Toneladas en contenedores desembarcadas en cabotaje con carga]]+dataMercanciaContenedores[[#This Row],[Toneladas en contenedores desembarcadas en exterior con carga]]</f>
        <v>67</v>
      </c>
      <c r="AA105" s="3">
        <f>+dataMercanciaContenedores[[#This Row],[Toneladas en contenedores desembarcadas en cabotaje vacíos]]+dataMercanciaContenedores[[#This Row],[Toneladas en contenedores desembarcadas en exterior vacíos]]</f>
        <v>0</v>
      </c>
      <c r="AB105" s="3">
        <f>+dataMercanciaContenedores[[#This Row],[TOTAL Toneladas en contenedores con carga desembarcadas]]+dataMercanciaContenedores[[#This Row],[TOTAL Toneladas en contenedores vacíos desembarcadas]]</f>
        <v>67</v>
      </c>
      <c r="AC105" s="3">
        <f>+dataMercanciaContenedores[[#This Row],[TOTAL toneladas embarcadas en contenedor]]+dataMercanciaContenedores[[#This Row],[TOTAL toneladas desembarcadas en contenedor]]</f>
        <v>72</v>
      </c>
    </row>
    <row r="106" spans="1:29" hidden="1" x14ac:dyDescent="0.2">
      <c r="A106" s="1">
        <v>2006</v>
      </c>
      <c r="B106" s="1" t="s">
        <v>30</v>
      </c>
      <c r="C106" s="1" t="s">
        <v>40</v>
      </c>
      <c r="D106" s="1" t="s">
        <v>41</v>
      </c>
      <c r="E106" s="2">
        <v>0</v>
      </c>
      <c r="F106" s="2">
        <v>0</v>
      </c>
      <c r="G106" s="3">
        <f>+dataMercanciaContenedores[[#This Row],[Toneladas en contenedores embarcadas en cabotaje con carga]]+dataMercanciaContenedores[[#This Row],[Toneladas en contenedores embarcadas en cabotaje vacíos]]</f>
        <v>0</v>
      </c>
      <c r="H106" s="2">
        <v>0</v>
      </c>
      <c r="I106" s="2">
        <v>0</v>
      </c>
      <c r="J106" s="3">
        <f>+dataMercanciaContenedores[[#This Row],[Toneladas en contenedores desembarcadas en cabotaje con carga]]+dataMercanciaContenedores[[#This Row],[Toneladas en contenedores desembarcadas en cabotaje vacíos]]</f>
        <v>0</v>
      </c>
      <c r="K106" s="3">
        <f>+dataMercanciaContenedores[[#This Row],[Toneladas en contenedores embarcadas en cabotaje con carga]]+dataMercanciaContenedores[[#This Row],[Toneladas en contenedores desembarcadas en cabotaje con carga]]</f>
        <v>0</v>
      </c>
      <c r="L106" s="3">
        <f>+dataMercanciaContenedores[[#This Row],[Toneladas en contenedores embarcadas en cabotaje vacíos]]+dataMercanciaContenedores[[#This Row],[Toneladas en contenedores desembarcadas en cabotaje vacíos]]</f>
        <v>0</v>
      </c>
      <c r="M106" s="3">
        <f>+dataMercanciaContenedores[[#This Row],[TOTAL toneladas en contenedores en cabotaje con carga]]+dataMercanciaContenedores[[#This Row],[TOTAL toneladas en contenedores en cabotaje vacíos]]</f>
        <v>0</v>
      </c>
      <c r="N106" s="2">
        <v>0</v>
      </c>
      <c r="O106" s="2">
        <v>0</v>
      </c>
      <c r="P106" s="3">
        <f>+dataMercanciaContenedores[[#This Row],[Toneladas en contenedores embarcadas en exterior con carga]]+dataMercanciaContenedores[[#This Row],[Toneladas en contenedores embarcadas en exterior vacíos]]</f>
        <v>0</v>
      </c>
      <c r="Q106" s="2">
        <v>0</v>
      </c>
      <c r="R106" s="2">
        <v>0</v>
      </c>
      <c r="S106" s="3">
        <f>+dataMercanciaContenedores[[#This Row],[Toneladas en contenedores desembarcadas en exterior con carga]]+dataMercanciaContenedores[[#This Row],[Toneladas en contenedores desembarcadas en exterior vacíos]]</f>
        <v>0</v>
      </c>
      <c r="T106" s="3">
        <f>+dataMercanciaContenedores[[#This Row],[Toneladas en contenedores embarcadas en exterior con carga]]+dataMercanciaContenedores[[#This Row],[Toneladas en contenedores desembarcadas en exterior con carga]]</f>
        <v>0</v>
      </c>
      <c r="U106" s="3">
        <f>+dataMercanciaContenedores[[#This Row],[Toneladas en contenedores embarcadas en exterior vacíos]]+dataMercanciaContenedores[[#This Row],[Toneladas en contenedores desembarcadas en exterior vacíos]]</f>
        <v>0</v>
      </c>
      <c r="V106" s="3">
        <f>+dataMercanciaContenedores[[#This Row],[TOTAL toneladas en contenedores en exterior con carga]]+dataMercanciaContenedores[[#This Row],[TOTAL toneladas en contenedores en exterior vacíos]]</f>
        <v>0</v>
      </c>
      <c r="W106" s="3">
        <f>+dataMercanciaContenedores[[#This Row],[Toneladas en contenedores embarcadas en cabotaje con carga]]+dataMercanciaContenedores[[#This Row],[Toneladas en contenedores embarcadas en exterior con carga]]</f>
        <v>0</v>
      </c>
      <c r="X106" s="3">
        <f>+dataMercanciaContenedores[[#This Row],[Toneladas en contenedores embarcadas en cabotaje vacíos]]+dataMercanciaContenedores[[#This Row],[Toneladas en contenedores embarcadas en exterior vacíos]]</f>
        <v>0</v>
      </c>
      <c r="Y106" s="3">
        <f>+dataMercanciaContenedores[[#This Row],[TOTAL Toneladas en contenedores con carga embarcadas]]+dataMercanciaContenedores[[#This Row],[TOTAL Toneladas en contenedores vacíos embarcadas]]</f>
        <v>0</v>
      </c>
      <c r="Z106" s="3">
        <f>+dataMercanciaContenedores[[#This Row],[Toneladas en contenedores desembarcadas en cabotaje con carga]]+dataMercanciaContenedores[[#This Row],[Toneladas en contenedores desembarcadas en exterior con carga]]</f>
        <v>0</v>
      </c>
      <c r="AA106" s="3">
        <f>+dataMercanciaContenedores[[#This Row],[Toneladas en contenedores desembarcadas en cabotaje vacíos]]+dataMercanciaContenedores[[#This Row],[Toneladas en contenedores desembarcadas en exterior vacíos]]</f>
        <v>0</v>
      </c>
      <c r="AB106" s="3">
        <f>+dataMercanciaContenedores[[#This Row],[TOTAL Toneladas en contenedores con carga desembarcadas]]+dataMercanciaContenedores[[#This Row],[TOTAL Toneladas en contenedores vacíos desembarcadas]]</f>
        <v>0</v>
      </c>
      <c r="AC106" s="3">
        <f>+dataMercanciaContenedores[[#This Row],[TOTAL toneladas embarcadas en contenedor]]+dataMercanciaContenedores[[#This Row],[TOTAL toneladas desembarcadas en contenedor]]</f>
        <v>0</v>
      </c>
    </row>
    <row r="107" spans="1:29" hidden="1" x14ac:dyDescent="0.2">
      <c r="A107" s="1">
        <v>2006</v>
      </c>
      <c r="B107" s="1" t="s">
        <v>31</v>
      </c>
      <c r="C107" s="1" t="s">
        <v>40</v>
      </c>
      <c r="D107" s="1" t="s">
        <v>41</v>
      </c>
      <c r="E107" s="2">
        <v>522833</v>
      </c>
      <c r="F107" s="2">
        <v>354273</v>
      </c>
      <c r="G107" s="3">
        <f>+dataMercanciaContenedores[[#This Row],[Toneladas en contenedores embarcadas en cabotaje con carga]]+dataMercanciaContenedores[[#This Row],[Toneladas en contenedores embarcadas en cabotaje vacíos]]</f>
        <v>877106</v>
      </c>
      <c r="H107" s="2">
        <v>2166566</v>
      </c>
      <c r="I107" s="2">
        <v>34197</v>
      </c>
      <c r="J107" s="3">
        <f>+dataMercanciaContenedores[[#This Row],[Toneladas en contenedores desembarcadas en cabotaje con carga]]+dataMercanciaContenedores[[#This Row],[Toneladas en contenedores desembarcadas en cabotaje vacíos]]</f>
        <v>2200763</v>
      </c>
      <c r="K107" s="3">
        <f>+dataMercanciaContenedores[[#This Row],[Toneladas en contenedores embarcadas en cabotaje con carga]]+dataMercanciaContenedores[[#This Row],[Toneladas en contenedores desembarcadas en cabotaje con carga]]</f>
        <v>2689399</v>
      </c>
      <c r="L107" s="3">
        <f>+dataMercanciaContenedores[[#This Row],[Toneladas en contenedores embarcadas en cabotaje vacíos]]+dataMercanciaContenedores[[#This Row],[Toneladas en contenedores desembarcadas en cabotaje vacíos]]</f>
        <v>388470</v>
      </c>
      <c r="M107" s="3">
        <f>+dataMercanciaContenedores[[#This Row],[TOTAL toneladas en contenedores en cabotaje con carga]]+dataMercanciaContenedores[[#This Row],[TOTAL toneladas en contenedores en cabotaje vacíos]]</f>
        <v>3077869</v>
      </c>
      <c r="N107" s="2">
        <v>30093</v>
      </c>
      <c r="O107" s="2">
        <v>42648</v>
      </c>
      <c r="P107" s="3">
        <f>+dataMercanciaContenedores[[#This Row],[Toneladas en contenedores embarcadas en exterior con carga]]+dataMercanciaContenedores[[#This Row],[Toneladas en contenedores embarcadas en exterior vacíos]]</f>
        <v>72741</v>
      </c>
      <c r="Q107" s="2">
        <v>485936</v>
      </c>
      <c r="R107" s="2">
        <v>204</v>
      </c>
      <c r="S107" s="3">
        <f>+dataMercanciaContenedores[[#This Row],[Toneladas en contenedores desembarcadas en exterior con carga]]+dataMercanciaContenedores[[#This Row],[Toneladas en contenedores desembarcadas en exterior vacíos]]</f>
        <v>486140</v>
      </c>
      <c r="T107" s="3">
        <f>+dataMercanciaContenedores[[#This Row],[Toneladas en contenedores embarcadas en exterior con carga]]+dataMercanciaContenedores[[#This Row],[Toneladas en contenedores desembarcadas en exterior con carga]]</f>
        <v>516029</v>
      </c>
      <c r="U107" s="3">
        <f>+dataMercanciaContenedores[[#This Row],[Toneladas en contenedores embarcadas en exterior vacíos]]+dataMercanciaContenedores[[#This Row],[Toneladas en contenedores desembarcadas en exterior vacíos]]</f>
        <v>42852</v>
      </c>
      <c r="V107" s="3">
        <f>+dataMercanciaContenedores[[#This Row],[TOTAL toneladas en contenedores en exterior con carga]]+dataMercanciaContenedores[[#This Row],[TOTAL toneladas en contenedores en exterior vacíos]]</f>
        <v>558881</v>
      </c>
      <c r="W107" s="3">
        <f>+dataMercanciaContenedores[[#This Row],[Toneladas en contenedores embarcadas en cabotaje con carga]]+dataMercanciaContenedores[[#This Row],[Toneladas en contenedores embarcadas en exterior con carga]]</f>
        <v>552926</v>
      </c>
      <c r="X107" s="3">
        <f>+dataMercanciaContenedores[[#This Row],[Toneladas en contenedores embarcadas en cabotaje vacíos]]+dataMercanciaContenedores[[#This Row],[Toneladas en contenedores embarcadas en exterior vacíos]]</f>
        <v>396921</v>
      </c>
      <c r="Y107" s="3">
        <f>+dataMercanciaContenedores[[#This Row],[TOTAL Toneladas en contenedores con carga embarcadas]]+dataMercanciaContenedores[[#This Row],[TOTAL Toneladas en contenedores vacíos embarcadas]]</f>
        <v>949847</v>
      </c>
      <c r="Z107" s="3">
        <f>+dataMercanciaContenedores[[#This Row],[Toneladas en contenedores desembarcadas en cabotaje con carga]]+dataMercanciaContenedores[[#This Row],[Toneladas en contenedores desembarcadas en exterior con carga]]</f>
        <v>2652502</v>
      </c>
      <c r="AA107" s="3">
        <f>+dataMercanciaContenedores[[#This Row],[Toneladas en contenedores desembarcadas en cabotaje vacíos]]+dataMercanciaContenedores[[#This Row],[Toneladas en contenedores desembarcadas en exterior vacíos]]</f>
        <v>34401</v>
      </c>
      <c r="AB107" s="3">
        <f>+dataMercanciaContenedores[[#This Row],[TOTAL Toneladas en contenedores con carga desembarcadas]]+dataMercanciaContenedores[[#This Row],[TOTAL Toneladas en contenedores vacíos desembarcadas]]</f>
        <v>2686903</v>
      </c>
      <c r="AC107" s="3">
        <f>+dataMercanciaContenedores[[#This Row],[TOTAL toneladas embarcadas en contenedor]]+dataMercanciaContenedores[[#This Row],[TOTAL toneladas desembarcadas en contenedor]]</f>
        <v>3636750</v>
      </c>
    </row>
    <row r="108" spans="1:29" hidden="1" x14ac:dyDescent="0.2">
      <c r="A108" s="1">
        <v>2006</v>
      </c>
      <c r="B108" s="1" t="s">
        <v>32</v>
      </c>
      <c r="C108" s="1" t="s">
        <v>40</v>
      </c>
      <c r="D108" s="1" t="s">
        <v>41</v>
      </c>
      <c r="E108" s="2">
        <v>0</v>
      </c>
      <c r="F108" s="2">
        <v>0</v>
      </c>
      <c r="G108" s="3">
        <f>+dataMercanciaContenedores[[#This Row],[Toneladas en contenedores embarcadas en cabotaje con carga]]+dataMercanciaContenedores[[#This Row],[Toneladas en contenedores embarcadas en cabotaje vacíos]]</f>
        <v>0</v>
      </c>
      <c r="H108" s="2">
        <v>0</v>
      </c>
      <c r="I108" s="2">
        <v>0</v>
      </c>
      <c r="J108" s="3">
        <f>+dataMercanciaContenedores[[#This Row],[Toneladas en contenedores desembarcadas en cabotaje con carga]]+dataMercanciaContenedores[[#This Row],[Toneladas en contenedores desembarcadas en cabotaje vacíos]]</f>
        <v>0</v>
      </c>
      <c r="K108" s="3">
        <f>+dataMercanciaContenedores[[#This Row],[Toneladas en contenedores embarcadas en cabotaje con carga]]+dataMercanciaContenedores[[#This Row],[Toneladas en contenedores desembarcadas en cabotaje con carga]]</f>
        <v>0</v>
      </c>
      <c r="L108" s="3">
        <f>+dataMercanciaContenedores[[#This Row],[Toneladas en contenedores embarcadas en cabotaje vacíos]]+dataMercanciaContenedores[[#This Row],[Toneladas en contenedores desembarcadas en cabotaje vacíos]]</f>
        <v>0</v>
      </c>
      <c r="M108" s="3">
        <f>+dataMercanciaContenedores[[#This Row],[TOTAL toneladas en contenedores en cabotaje con carga]]+dataMercanciaContenedores[[#This Row],[TOTAL toneladas en contenedores en cabotaje vacíos]]</f>
        <v>0</v>
      </c>
      <c r="N108" s="2">
        <v>584</v>
      </c>
      <c r="O108" s="2">
        <v>6</v>
      </c>
      <c r="P108" s="3">
        <f>+dataMercanciaContenedores[[#This Row],[Toneladas en contenedores embarcadas en exterior con carga]]+dataMercanciaContenedores[[#This Row],[Toneladas en contenedores embarcadas en exterior vacíos]]</f>
        <v>590</v>
      </c>
      <c r="Q108" s="2">
        <v>1147</v>
      </c>
      <c r="R108" s="2">
        <v>0</v>
      </c>
      <c r="S108" s="3">
        <f>+dataMercanciaContenedores[[#This Row],[Toneladas en contenedores desembarcadas en exterior con carga]]+dataMercanciaContenedores[[#This Row],[Toneladas en contenedores desembarcadas en exterior vacíos]]</f>
        <v>1147</v>
      </c>
      <c r="T108" s="3">
        <f>+dataMercanciaContenedores[[#This Row],[Toneladas en contenedores embarcadas en exterior con carga]]+dataMercanciaContenedores[[#This Row],[Toneladas en contenedores desembarcadas en exterior con carga]]</f>
        <v>1731</v>
      </c>
      <c r="U108" s="3">
        <f>+dataMercanciaContenedores[[#This Row],[Toneladas en contenedores embarcadas en exterior vacíos]]+dataMercanciaContenedores[[#This Row],[Toneladas en contenedores desembarcadas en exterior vacíos]]</f>
        <v>6</v>
      </c>
      <c r="V108" s="3">
        <f>+dataMercanciaContenedores[[#This Row],[TOTAL toneladas en contenedores en exterior con carga]]+dataMercanciaContenedores[[#This Row],[TOTAL toneladas en contenedores en exterior vacíos]]</f>
        <v>1737</v>
      </c>
      <c r="W108" s="3">
        <f>+dataMercanciaContenedores[[#This Row],[Toneladas en contenedores embarcadas en cabotaje con carga]]+dataMercanciaContenedores[[#This Row],[Toneladas en contenedores embarcadas en exterior con carga]]</f>
        <v>584</v>
      </c>
      <c r="X108" s="3">
        <f>+dataMercanciaContenedores[[#This Row],[Toneladas en contenedores embarcadas en cabotaje vacíos]]+dataMercanciaContenedores[[#This Row],[Toneladas en contenedores embarcadas en exterior vacíos]]</f>
        <v>6</v>
      </c>
      <c r="Y108" s="3">
        <f>+dataMercanciaContenedores[[#This Row],[TOTAL Toneladas en contenedores con carga embarcadas]]+dataMercanciaContenedores[[#This Row],[TOTAL Toneladas en contenedores vacíos embarcadas]]</f>
        <v>590</v>
      </c>
      <c r="Z108" s="3">
        <f>+dataMercanciaContenedores[[#This Row],[Toneladas en contenedores desembarcadas en cabotaje con carga]]+dataMercanciaContenedores[[#This Row],[Toneladas en contenedores desembarcadas en exterior con carga]]</f>
        <v>1147</v>
      </c>
      <c r="AA108" s="3">
        <f>+dataMercanciaContenedores[[#This Row],[Toneladas en contenedores desembarcadas en cabotaje vacíos]]+dataMercanciaContenedores[[#This Row],[Toneladas en contenedores desembarcadas en exterior vacíos]]</f>
        <v>0</v>
      </c>
      <c r="AB108" s="3">
        <f>+dataMercanciaContenedores[[#This Row],[TOTAL Toneladas en contenedores con carga desembarcadas]]+dataMercanciaContenedores[[#This Row],[TOTAL Toneladas en contenedores vacíos desembarcadas]]</f>
        <v>1147</v>
      </c>
      <c r="AC108" s="3">
        <f>+dataMercanciaContenedores[[#This Row],[TOTAL toneladas embarcadas en contenedor]]+dataMercanciaContenedores[[#This Row],[TOTAL toneladas desembarcadas en contenedor]]</f>
        <v>1737</v>
      </c>
    </row>
    <row r="109" spans="1:29" hidden="1" x14ac:dyDescent="0.2">
      <c r="A109" s="1">
        <v>2006</v>
      </c>
      <c r="B109" s="1" t="s">
        <v>33</v>
      </c>
      <c r="C109" s="1" t="s">
        <v>40</v>
      </c>
      <c r="D109" s="1" t="s">
        <v>41</v>
      </c>
      <c r="E109" s="2">
        <v>581175</v>
      </c>
      <c r="F109" s="2">
        <v>380</v>
      </c>
      <c r="G109" s="3">
        <f>+dataMercanciaContenedores[[#This Row],[Toneladas en contenedores embarcadas en cabotaje con carga]]+dataMercanciaContenedores[[#This Row],[Toneladas en contenedores embarcadas en cabotaje vacíos]]</f>
        <v>581555</v>
      </c>
      <c r="H109" s="2">
        <v>51756</v>
      </c>
      <c r="I109" s="2">
        <v>96319</v>
      </c>
      <c r="J109" s="3">
        <f>+dataMercanciaContenedores[[#This Row],[Toneladas en contenedores desembarcadas en cabotaje con carga]]+dataMercanciaContenedores[[#This Row],[Toneladas en contenedores desembarcadas en cabotaje vacíos]]</f>
        <v>148075</v>
      </c>
      <c r="K109" s="3">
        <f>+dataMercanciaContenedores[[#This Row],[Toneladas en contenedores embarcadas en cabotaje con carga]]+dataMercanciaContenedores[[#This Row],[Toneladas en contenedores desembarcadas en cabotaje con carga]]</f>
        <v>632931</v>
      </c>
      <c r="L109" s="3">
        <f>+dataMercanciaContenedores[[#This Row],[Toneladas en contenedores embarcadas en cabotaje vacíos]]+dataMercanciaContenedores[[#This Row],[Toneladas en contenedores desembarcadas en cabotaje vacíos]]</f>
        <v>96699</v>
      </c>
      <c r="M109" s="3">
        <f>+dataMercanciaContenedores[[#This Row],[TOTAL toneladas en contenedores en cabotaje con carga]]+dataMercanciaContenedores[[#This Row],[TOTAL toneladas en contenedores en cabotaje vacíos]]</f>
        <v>729630</v>
      </c>
      <c r="N109" s="2">
        <v>85315</v>
      </c>
      <c r="O109" s="2">
        <v>204</v>
      </c>
      <c r="P109" s="3">
        <f>+dataMercanciaContenedores[[#This Row],[Toneladas en contenedores embarcadas en exterior con carga]]+dataMercanciaContenedores[[#This Row],[Toneladas en contenedores embarcadas en exterior vacíos]]</f>
        <v>85519</v>
      </c>
      <c r="Q109" s="2">
        <v>75671</v>
      </c>
      <c r="R109" s="2">
        <v>1646</v>
      </c>
      <c r="S109" s="3">
        <f>+dataMercanciaContenedores[[#This Row],[Toneladas en contenedores desembarcadas en exterior con carga]]+dataMercanciaContenedores[[#This Row],[Toneladas en contenedores desembarcadas en exterior vacíos]]</f>
        <v>77317</v>
      </c>
      <c r="T109" s="3">
        <f>+dataMercanciaContenedores[[#This Row],[Toneladas en contenedores embarcadas en exterior con carga]]+dataMercanciaContenedores[[#This Row],[Toneladas en contenedores desembarcadas en exterior con carga]]</f>
        <v>160986</v>
      </c>
      <c r="U109" s="3">
        <f>+dataMercanciaContenedores[[#This Row],[Toneladas en contenedores embarcadas en exterior vacíos]]+dataMercanciaContenedores[[#This Row],[Toneladas en contenedores desembarcadas en exterior vacíos]]</f>
        <v>1850</v>
      </c>
      <c r="V109" s="3">
        <f>+dataMercanciaContenedores[[#This Row],[TOTAL toneladas en contenedores en exterior con carga]]+dataMercanciaContenedores[[#This Row],[TOTAL toneladas en contenedores en exterior vacíos]]</f>
        <v>162836</v>
      </c>
      <c r="W109" s="3">
        <f>+dataMercanciaContenedores[[#This Row],[Toneladas en contenedores embarcadas en cabotaje con carga]]+dataMercanciaContenedores[[#This Row],[Toneladas en contenedores embarcadas en exterior con carga]]</f>
        <v>666490</v>
      </c>
      <c r="X109" s="3">
        <f>+dataMercanciaContenedores[[#This Row],[Toneladas en contenedores embarcadas en cabotaje vacíos]]+dataMercanciaContenedores[[#This Row],[Toneladas en contenedores embarcadas en exterior vacíos]]</f>
        <v>584</v>
      </c>
      <c r="Y109" s="3">
        <f>+dataMercanciaContenedores[[#This Row],[TOTAL Toneladas en contenedores con carga embarcadas]]+dataMercanciaContenedores[[#This Row],[TOTAL Toneladas en contenedores vacíos embarcadas]]</f>
        <v>667074</v>
      </c>
      <c r="Z109" s="3">
        <f>+dataMercanciaContenedores[[#This Row],[Toneladas en contenedores desembarcadas en cabotaje con carga]]+dataMercanciaContenedores[[#This Row],[Toneladas en contenedores desembarcadas en exterior con carga]]</f>
        <v>127427</v>
      </c>
      <c r="AA109" s="3">
        <f>+dataMercanciaContenedores[[#This Row],[Toneladas en contenedores desembarcadas en cabotaje vacíos]]+dataMercanciaContenedores[[#This Row],[Toneladas en contenedores desembarcadas en exterior vacíos]]</f>
        <v>97965</v>
      </c>
      <c r="AB109" s="3">
        <f>+dataMercanciaContenedores[[#This Row],[TOTAL Toneladas en contenedores con carga desembarcadas]]+dataMercanciaContenedores[[#This Row],[TOTAL Toneladas en contenedores vacíos desembarcadas]]</f>
        <v>225392</v>
      </c>
      <c r="AC109" s="3">
        <f>+dataMercanciaContenedores[[#This Row],[TOTAL toneladas embarcadas en contenedor]]+dataMercanciaContenedores[[#This Row],[TOTAL toneladas desembarcadas en contenedor]]</f>
        <v>892466</v>
      </c>
    </row>
    <row r="110" spans="1:29" hidden="1" x14ac:dyDescent="0.2">
      <c r="A110" s="1">
        <v>2006</v>
      </c>
      <c r="B110" s="1" t="s">
        <v>34</v>
      </c>
      <c r="C110" s="1" t="s">
        <v>40</v>
      </c>
      <c r="D110" s="1" t="s">
        <v>41</v>
      </c>
      <c r="E110" s="2">
        <v>34117</v>
      </c>
      <c r="F110" s="2">
        <v>430</v>
      </c>
      <c r="G110" s="3">
        <f>+dataMercanciaContenedores[[#This Row],[Toneladas en contenedores embarcadas en cabotaje con carga]]+dataMercanciaContenedores[[#This Row],[Toneladas en contenedores embarcadas en cabotaje vacíos]]</f>
        <v>34547</v>
      </c>
      <c r="H110" s="2">
        <v>4074</v>
      </c>
      <c r="I110" s="2">
        <v>4039</v>
      </c>
      <c r="J110" s="3">
        <f>+dataMercanciaContenedores[[#This Row],[Toneladas en contenedores desembarcadas en cabotaje con carga]]+dataMercanciaContenedores[[#This Row],[Toneladas en contenedores desembarcadas en cabotaje vacíos]]</f>
        <v>8113</v>
      </c>
      <c r="K110" s="3">
        <f>+dataMercanciaContenedores[[#This Row],[Toneladas en contenedores embarcadas en cabotaje con carga]]+dataMercanciaContenedores[[#This Row],[Toneladas en contenedores desembarcadas en cabotaje con carga]]</f>
        <v>38191</v>
      </c>
      <c r="L110" s="3">
        <f>+dataMercanciaContenedores[[#This Row],[Toneladas en contenedores embarcadas en cabotaje vacíos]]+dataMercanciaContenedores[[#This Row],[Toneladas en contenedores desembarcadas en cabotaje vacíos]]</f>
        <v>4469</v>
      </c>
      <c r="M110" s="3">
        <f>+dataMercanciaContenedores[[#This Row],[TOTAL toneladas en contenedores en cabotaje con carga]]+dataMercanciaContenedores[[#This Row],[TOTAL toneladas en contenedores en cabotaje vacíos]]</f>
        <v>42660</v>
      </c>
      <c r="N110" s="2">
        <v>23744</v>
      </c>
      <c r="O110" s="2">
        <v>1440</v>
      </c>
      <c r="P110" s="3">
        <f>+dataMercanciaContenedores[[#This Row],[Toneladas en contenedores embarcadas en exterior con carga]]+dataMercanciaContenedores[[#This Row],[Toneladas en contenedores embarcadas en exterior vacíos]]</f>
        <v>25184</v>
      </c>
      <c r="Q110" s="2">
        <v>36315</v>
      </c>
      <c r="R110" s="2">
        <v>3673</v>
      </c>
      <c r="S110" s="3">
        <f>+dataMercanciaContenedores[[#This Row],[Toneladas en contenedores desembarcadas en exterior con carga]]+dataMercanciaContenedores[[#This Row],[Toneladas en contenedores desembarcadas en exterior vacíos]]</f>
        <v>39988</v>
      </c>
      <c r="T110" s="3">
        <f>+dataMercanciaContenedores[[#This Row],[Toneladas en contenedores embarcadas en exterior con carga]]+dataMercanciaContenedores[[#This Row],[Toneladas en contenedores desembarcadas en exterior con carga]]</f>
        <v>60059</v>
      </c>
      <c r="U110" s="3">
        <f>+dataMercanciaContenedores[[#This Row],[Toneladas en contenedores embarcadas en exterior vacíos]]+dataMercanciaContenedores[[#This Row],[Toneladas en contenedores desembarcadas en exterior vacíos]]</f>
        <v>5113</v>
      </c>
      <c r="V110" s="3">
        <f>+dataMercanciaContenedores[[#This Row],[TOTAL toneladas en contenedores en exterior con carga]]+dataMercanciaContenedores[[#This Row],[TOTAL toneladas en contenedores en exterior vacíos]]</f>
        <v>65172</v>
      </c>
      <c r="W110" s="3">
        <f>+dataMercanciaContenedores[[#This Row],[Toneladas en contenedores embarcadas en cabotaje con carga]]+dataMercanciaContenedores[[#This Row],[Toneladas en contenedores embarcadas en exterior con carga]]</f>
        <v>57861</v>
      </c>
      <c r="X110" s="3">
        <f>+dataMercanciaContenedores[[#This Row],[Toneladas en contenedores embarcadas en cabotaje vacíos]]+dataMercanciaContenedores[[#This Row],[Toneladas en contenedores embarcadas en exterior vacíos]]</f>
        <v>1870</v>
      </c>
      <c r="Y110" s="3">
        <f>+dataMercanciaContenedores[[#This Row],[TOTAL Toneladas en contenedores con carga embarcadas]]+dataMercanciaContenedores[[#This Row],[TOTAL Toneladas en contenedores vacíos embarcadas]]</f>
        <v>59731</v>
      </c>
      <c r="Z110" s="3">
        <f>+dataMercanciaContenedores[[#This Row],[Toneladas en contenedores desembarcadas en cabotaje con carga]]+dataMercanciaContenedores[[#This Row],[Toneladas en contenedores desembarcadas en exterior con carga]]</f>
        <v>40389</v>
      </c>
      <c r="AA110" s="3">
        <f>+dataMercanciaContenedores[[#This Row],[Toneladas en contenedores desembarcadas en cabotaje vacíos]]+dataMercanciaContenedores[[#This Row],[Toneladas en contenedores desembarcadas en exterior vacíos]]</f>
        <v>7712</v>
      </c>
      <c r="AB110" s="3">
        <f>+dataMercanciaContenedores[[#This Row],[TOTAL Toneladas en contenedores con carga desembarcadas]]+dataMercanciaContenedores[[#This Row],[TOTAL Toneladas en contenedores vacíos desembarcadas]]</f>
        <v>48101</v>
      </c>
      <c r="AC110" s="3">
        <f>+dataMercanciaContenedores[[#This Row],[TOTAL toneladas embarcadas en contenedor]]+dataMercanciaContenedores[[#This Row],[TOTAL toneladas desembarcadas en contenedor]]</f>
        <v>107832</v>
      </c>
    </row>
    <row r="111" spans="1:29" hidden="1" x14ac:dyDescent="0.2">
      <c r="A111" s="1">
        <v>2006</v>
      </c>
      <c r="B111" s="1" t="s">
        <v>35</v>
      </c>
      <c r="C111" s="1" t="s">
        <v>40</v>
      </c>
      <c r="D111" s="1" t="s">
        <v>41</v>
      </c>
      <c r="E111" s="2">
        <v>1609212</v>
      </c>
      <c r="F111" s="2">
        <v>58665</v>
      </c>
      <c r="G111" s="3">
        <f>+dataMercanciaContenedores[[#This Row],[Toneladas en contenedores embarcadas en cabotaje con carga]]+dataMercanciaContenedores[[#This Row],[Toneladas en contenedores embarcadas en cabotaje vacíos]]</f>
        <v>1667877</v>
      </c>
      <c r="H111" s="2">
        <v>530089</v>
      </c>
      <c r="I111" s="2">
        <v>145628</v>
      </c>
      <c r="J111" s="3">
        <f>+dataMercanciaContenedores[[#This Row],[Toneladas en contenedores desembarcadas en cabotaje con carga]]+dataMercanciaContenedores[[#This Row],[Toneladas en contenedores desembarcadas en cabotaje vacíos]]</f>
        <v>675717</v>
      </c>
      <c r="K111" s="3">
        <f>+dataMercanciaContenedores[[#This Row],[Toneladas en contenedores embarcadas en cabotaje con carga]]+dataMercanciaContenedores[[#This Row],[Toneladas en contenedores desembarcadas en cabotaje con carga]]</f>
        <v>2139301</v>
      </c>
      <c r="L111" s="3">
        <f>+dataMercanciaContenedores[[#This Row],[Toneladas en contenedores embarcadas en cabotaje vacíos]]+dataMercanciaContenedores[[#This Row],[Toneladas en contenedores desembarcadas en cabotaje vacíos]]</f>
        <v>204293</v>
      </c>
      <c r="M111" s="3">
        <f>+dataMercanciaContenedores[[#This Row],[TOTAL toneladas en contenedores en cabotaje con carga]]+dataMercanciaContenedores[[#This Row],[TOTAL toneladas en contenedores en cabotaje vacíos]]</f>
        <v>2343594</v>
      </c>
      <c r="N111" s="2">
        <v>13698384</v>
      </c>
      <c r="O111" s="2">
        <v>567689</v>
      </c>
      <c r="P111" s="3">
        <f>+dataMercanciaContenedores[[#This Row],[Toneladas en contenedores embarcadas en exterior con carga]]+dataMercanciaContenedores[[#This Row],[Toneladas en contenedores embarcadas en exterior vacíos]]</f>
        <v>14266073</v>
      </c>
      <c r="Q111" s="2">
        <v>10962940</v>
      </c>
      <c r="R111" s="2">
        <v>584662</v>
      </c>
      <c r="S111" s="3">
        <f>+dataMercanciaContenedores[[#This Row],[Toneladas en contenedores desembarcadas en exterior con carga]]+dataMercanciaContenedores[[#This Row],[Toneladas en contenedores desembarcadas en exterior vacíos]]</f>
        <v>11547602</v>
      </c>
      <c r="T111" s="3">
        <f>+dataMercanciaContenedores[[#This Row],[Toneladas en contenedores embarcadas en exterior con carga]]+dataMercanciaContenedores[[#This Row],[Toneladas en contenedores desembarcadas en exterior con carga]]</f>
        <v>24661324</v>
      </c>
      <c r="U111" s="3">
        <f>+dataMercanciaContenedores[[#This Row],[Toneladas en contenedores embarcadas en exterior vacíos]]+dataMercanciaContenedores[[#This Row],[Toneladas en contenedores desembarcadas en exterior vacíos]]</f>
        <v>1152351</v>
      </c>
      <c r="V111" s="3">
        <f>+dataMercanciaContenedores[[#This Row],[TOTAL toneladas en contenedores en exterior con carga]]+dataMercanciaContenedores[[#This Row],[TOTAL toneladas en contenedores en exterior vacíos]]</f>
        <v>25813675</v>
      </c>
      <c r="W111" s="3">
        <f>+dataMercanciaContenedores[[#This Row],[Toneladas en contenedores embarcadas en cabotaje con carga]]+dataMercanciaContenedores[[#This Row],[Toneladas en contenedores embarcadas en exterior con carga]]</f>
        <v>15307596</v>
      </c>
      <c r="X111" s="3">
        <f>+dataMercanciaContenedores[[#This Row],[Toneladas en contenedores embarcadas en cabotaje vacíos]]+dataMercanciaContenedores[[#This Row],[Toneladas en contenedores embarcadas en exterior vacíos]]</f>
        <v>626354</v>
      </c>
      <c r="Y111" s="3">
        <f>+dataMercanciaContenedores[[#This Row],[TOTAL Toneladas en contenedores con carga embarcadas]]+dataMercanciaContenedores[[#This Row],[TOTAL Toneladas en contenedores vacíos embarcadas]]</f>
        <v>15933950</v>
      </c>
      <c r="Z111" s="3">
        <f>+dataMercanciaContenedores[[#This Row],[Toneladas en contenedores desembarcadas en cabotaje con carga]]+dataMercanciaContenedores[[#This Row],[Toneladas en contenedores desembarcadas en exterior con carga]]</f>
        <v>11493029</v>
      </c>
      <c r="AA111" s="3">
        <f>+dataMercanciaContenedores[[#This Row],[Toneladas en contenedores desembarcadas en cabotaje vacíos]]+dataMercanciaContenedores[[#This Row],[Toneladas en contenedores desembarcadas en exterior vacíos]]</f>
        <v>730290</v>
      </c>
      <c r="AB111" s="3">
        <f>+dataMercanciaContenedores[[#This Row],[TOTAL Toneladas en contenedores con carga desembarcadas]]+dataMercanciaContenedores[[#This Row],[TOTAL Toneladas en contenedores vacíos desembarcadas]]</f>
        <v>12223319</v>
      </c>
      <c r="AC111" s="3">
        <f>+dataMercanciaContenedores[[#This Row],[TOTAL toneladas embarcadas en contenedor]]+dataMercanciaContenedores[[#This Row],[TOTAL toneladas desembarcadas en contenedor]]</f>
        <v>28157269</v>
      </c>
    </row>
    <row r="112" spans="1:29" hidden="1" x14ac:dyDescent="0.2">
      <c r="A112" s="1">
        <v>2006</v>
      </c>
      <c r="B112" s="1" t="s">
        <v>36</v>
      </c>
      <c r="C112" s="1" t="s">
        <v>40</v>
      </c>
      <c r="D112" s="1" t="s">
        <v>41</v>
      </c>
      <c r="E112" s="2">
        <v>350523</v>
      </c>
      <c r="F112" s="2">
        <v>37991</v>
      </c>
      <c r="G112" s="3">
        <f>+dataMercanciaContenedores[[#This Row],[Toneladas en contenedores embarcadas en cabotaje con carga]]+dataMercanciaContenedores[[#This Row],[Toneladas en contenedores embarcadas en cabotaje vacíos]]</f>
        <v>388514</v>
      </c>
      <c r="H112" s="2">
        <v>312846</v>
      </c>
      <c r="I112" s="2">
        <v>36198</v>
      </c>
      <c r="J112" s="3">
        <f>+dataMercanciaContenedores[[#This Row],[Toneladas en contenedores desembarcadas en cabotaje con carga]]+dataMercanciaContenedores[[#This Row],[Toneladas en contenedores desembarcadas en cabotaje vacíos]]</f>
        <v>349044</v>
      </c>
      <c r="K112" s="3">
        <f>+dataMercanciaContenedores[[#This Row],[Toneladas en contenedores embarcadas en cabotaje con carga]]+dataMercanciaContenedores[[#This Row],[Toneladas en contenedores desembarcadas en cabotaje con carga]]</f>
        <v>663369</v>
      </c>
      <c r="L112" s="3">
        <f>+dataMercanciaContenedores[[#This Row],[Toneladas en contenedores embarcadas en cabotaje vacíos]]+dataMercanciaContenedores[[#This Row],[Toneladas en contenedores desembarcadas en cabotaje vacíos]]</f>
        <v>74189</v>
      </c>
      <c r="M112" s="3">
        <f>+dataMercanciaContenedores[[#This Row],[TOTAL toneladas en contenedores en cabotaje con carga]]+dataMercanciaContenedores[[#This Row],[TOTAL toneladas en contenedores en cabotaje vacíos]]</f>
        <v>737558</v>
      </c>
      <c r="N112" s="2">
        <v>734349</v>
      </c>
      <c r="O112" s="2">
        <v>24563</v>
      </c>
      <c r="P112" s="3">
        <f>+dataMercanciaContenedores[[#This Row],[Toneladas en contenedores embarcadas en exterior con carga]]+dataMercanciaContenedores[[#This Row],[Toneladas en contenedores embarcadas en exterior vacíos]]</f>
        <v>758912</v>
      </c>
      <c r="Q112" s="2">
        <v>820863</v>
      </c>
      <c r="R112" s="2">
        <v>16788</v>
      </c>
      <c r="S112" s="3">
        <f>+dataMercanciaContenedores[[#This Row],[Toneladas en contenedores desembarcadas en exterior con carga]]+dataMercanciaContenedores[[#This Row],[Toneladas en contenedores desembarcadas en exterior vacíos]]</f>
        <v>837651</v>
      </c>
      <c r="T112" s="3">
        <f>+dataMercanciaContenedores[[#This Row],[Toneladas en contenedores embarcadas en exterior con carga]]+dataMercanciaContenedores[[#This Row],[Toneladas en contenedores desembarcadas en exterior con carga]]</f>
        <v>1555212</v>
      </c>
      <c r="U112" s="3">
        <f>+dataMercanciaContenedores[[#This Row],[Toneladas en contenedores embarcadas en exterior vacíos]]+dataMercanciaContenedores[[#This Row],[Toneladas en contenedores desembarcadas en exterior vacíos]]</f>
        <v>41351</v>
      </c>
      <c r="V112" s="3">
        <f>+dataMercanciaContenedores[[#This Row],[TOTAL toneladas en contenedores en exterior con carga]]+dataMercanciaContenedores[[#This Row],[TOTAL toneladas en contenedores en exterior vacíos]]</f>
        <v>1596563</v>
      </c>
      <c r="W112" s="3">
        <f>+dataMercanciaContenedores[[#This Row],[Toneladas en contenedores embarcadas en cabotaje con carga]]+dataMercanciaContenedores[[#This Row],[Toneladas en contenedores embarcadas en exterior con carga]]</f>
        <v>1084872</v>
      </c>
      <c r="X112" s="3">
        <f>+dataMercanciaContenedores[[#This Row],[Toneladas en contenedores embarcadas en cabotaje vacíos]]+dataMercanciaContenedores[[#This Row],[Toneladas en contenedores embarcadas en exterior vacíos]]</f>
        <v>62554</v>
      </c>
      <c r="Y112" s="3">
        <f>+dataMercanciaContenedores[[#This Row],[TOTAL Toneladas en contenedores con carga embarcadas]]+dataMercanciaContenedores[[#This Row],[TOTAL Toneladas en contenedores vacíos embarcadas]]</f>
        <v>1147426</v>
      </c>
      <c r="Z112" s="3">
        <f>+dataMercanciaContenedores[[#This Row],[Toneladas en contenedores desembarcadas en cabotaje con carga]]+dataMercanciaContenedores[[#This Row],[Toneladas en contenedores desembarcadas en exterior con carga]]</f>
        <v>1133709</v>
      </c>
      <c r="AA112" s="3">
        <f>+dataMercanciaContenedores[[#This Row],[Toneladas en contenedores desembarcadas en cabotaje vacíos]]+dataMercanciaContenedores[[#This Row],[Toneladas en contenedores desembarcadas en exterior vacíos]]</f>
        <v>52986</v>
      </c>
      <c r="AB112" s="3">
        <f>+dataMercanciaContenedores[[#This Row],[TOTAL Toneladas en contenedores con carga desembarcadas]]+dataMercanciaContenedores[[#This Row],[TOTAL Toneladas en contenedores vacíos desembarcadas]]</f>
        <v>1186695</v>
      </c>
      <c r="AC112" s="3">
        <f>+dataMercanciaContenedores[[#This Row],[TOTAL toneladas embarcadas en contenedor]]+dataMercanciaContenedores[[#This Row],[TOTAL toneladas desembarcadas en contenedor]]</f>
        <v>2334121</v>
      </c>
    </row>
    <row r="113" spans="1:29" hidden="1" x14ac:dyDescent="0.2">
      <c r="A113" s="1">
        <v>2006</v>
      </c>
      <c r="B113" s="1" t="s">
        <v>37</v>
      </c>
      <c r="C113" s="1" t="s">
        <v>40</v>
      </c>
      <c r="D113" s="1" t="s">
        <v>41</v>
      </c>
      <c r="E113" s="2">
        <v>0</v>
      </c>
      <c r="F113" s="2">
        <v>0</v>
      </c>
      <c r="G113" s="3">
        <f>+dataMercanciaContenedores[[#This Row],[Toneladas en contenedores embarcadas en cabotaje con carga]]+dataMercanciaContenedores[[#This Row],[Toneladas en contenedores embarcadas en cabotaje vacíos]]</f>
        <v>0</v>
      </c>
      <c r="H113" s="2">
        <v>0</v>
      </c>
      <c r="I113" s="2">
        <v>0</v>
      </c>
      <c r="J113" s="3">
        <f>+dataMercanciaContenedores[[#This Row],[Toneladas en contenedores desembarcadas en cabotaje con carga]]+dataMercanciaContenedores[[#This Row],[Toneladas en contenedores desembarcadas en cabotaje vacíos]]</f>
        <v>0</v>
      </c>
      <c r="K113" s="3">
        <f>+dataMercanciaContenedores[[#This Row],[Toneladas en contenedores embarcadas en cabotaje con carga]]+dataMercanciaContenedores[[#This Row],[Toneladas en contenedores desembarcadas en cabotaje con carga]]</f>
        <v>0</v>
      </c>
      <c r="L113" s="3">
        <f>+dataMercanciaContenedores[[#This Row],[Toneladas en contenedores embarcadas en cabotaje vacíos]]+dataMercanciaContenedores[[#This Row],[Toneladas en contenedores desembarcadas en cabotaje vacíos]]</f>
        <v>0</v>
      </c>
      <c r="M113" s="3">
        <f>+dataMercanciaContenedores[[#This Row],[TOTAL toneladas en contenedores en cabotaje con carga]]+dataMercanciaContenedores[[#This Row],[TOTAL toneladas en contenedores en cabotaje vacíos]]</f>
        <v>0</v>
      </c>
      <c r="N113" s="2">
        <v>180</v>
      </c>
      <c r="O113" s="2">
        <v>0</v>
      </c>
      <c r="P113" s="3">
        <f>+dataMercanciaContenedores[[#This Row],[Toneladas en contenedores embarcadas en exterior con carga]]+dataMercanciaContenedores[[#This Row],[Toneladas en contenedores embarcadas en exterior vacíos]]</f>
        <v>180</v>
      </c>
      <c r="Q113" s="2">
        <v>520</v>
      </c>
      <c r="R113" s="2">
        <v>0</v>
      </c>
      <c r="S113" s="3">
        <f>+dataMercanciaContenedores[[#This Row],[Toneladas en contenedores desembarcadas en exterior con carga]]+dataMercanciaContenedores[[#This Row],[Toneladas en contenedores desembarcadas en exterior vacíos]]</f>
        <v>520</v>
      </c>
      <c r="T113" s="3">
        <f>+dataMercanciaContenedores[[#This Row],[Toneladas en contenedores embarcadas en exterior con carga]]+dataMercanciaContenedores[[#This Row],[Toneladas en contenedores desembarcadas en exterior con carga]]</f>
        <v>700</v>
      </c>
      <c r="U113" s="3">
        <f>+dataMercanciaContenedores[[#This Row],[Toneladas en contenedores embarcadas en exterior vacíos]]+dataMercanciaContenedores[[#This Row],[Toneladas en contenedores desembarcadas en exterior vacíos]]</f>
        <v>0</v>
      </c>
      <c r="V113" s="3">
        <f>+dataMercanciaContenedores[[#This Row],[TOTAL toneladas en contenedores en exterior con carga]]+dataMercanciaContenedores[[#This Row],[TOTAL toneladas en contenedores en exterior vacíos]]</f>
        <v>700</v>
      </c>
      <c r="W113" s="3">
        <f>+dataMercanciaContenedores[[#This Row],[Toneladas en contenedores embarcadas en cabotaje con carga]]+dataMercanciaContenedores[[#This Row],[Toneladas en contenedores embarcadas en exterior con carga]]</f>
        <v>180</v>
      </c>
      <c r="X113" s="3">
        <f>+dataMercanciaContenedores[[#This Row],[Toneladas en contenedores embarcadas en cabotaje vacíos]]+dataMercanciaContenedores[[#This Row],[Toneladas en contenedores embarcadas en exterior vacíos]]</f>
        <v>0</v>
      </c>
      <c r="Y113" s="3">
        <f>+dataMercanciaContenedores[[#This Row],[TOTAL Toneladas en contenedores con carga embarcadas]]+dataMercanciaContenedores[[#This Row],[TOTAL Toneladas en contenedores vacíos embarcadas]]</f>
        <v>180</v>
      </c>
      <c r="Z113" s="3">
        <f>+dataMercanciaContenedores[[#This Row],[Toneladas en contenedores desembarcadas en cabotaje con carga]]+dataMercanciaContenedores[[#This Row],[Toneladas en contenedores desembarcadas en exterior con carga]]</f>
        <v>520</v>
      </c>
      <c r="AA113" s="3">
        <f>+dataMercanciaContenedores[[#This Row],[Toneladas en contenedores desembarcadas en cabotaje vacíos]]+dataMercanciaContenedores[[#This Row],[Toneladas en contenedores desembarcadas en exterior vacíos]]</f>
        <v>0</v>
      </c>
      <c r="AB113" s="3">
        <f>+dataMercanciaContenedores[[#This Row],[TOTAL Toneladas en contenedores con carga desembarcadas]]+dataMercanciaContenedores[[#This Row],[TOTAL Toneladas en contenedores vacíos desembarcadas]]</f>
        <v>520</v>
      </c>
      <c r="AC113" s="3">
        <f>+dataMercanciaContenedores[[#This Row],[TOTAL toneladas embarcadas en contenedor]]+dataMercanciaContenedores[[#This Row],[TOTAL toneladas desembarcadas en contenedor]]</f>
        <v>700</v>
      </c>
    </row>
    <row r="114" spans="1:29" hidden="1" x14ac:dyDescent="0.2">
      <c r="A114" s="1">
        <v>2007</v>
      </c>
      <c r="B114" s="1" t="s">
        <v>10</v>
      </c>
      <c r="C114" s="1" t="s">
        <v>40</v>
      </c>
      <c r="D114" s="1" t="s">
        <v>41</v>
      </c>
      <c r="E114" s="2">
        <v>394</v>
      </c>
      <c r="F114" s="2">
        <v>2774</v>
      </c>
      <c r="G114" s="3">
        <f>+dataMercanciaContenedores[[#This Row],[Toneladas en contenedores embarcadas en cabotaje con carga]]+dataMercanciaContenedores[[#This Row],[Toneladas en contenedores embarcadas en cabotaje vacíos]]</f>
        <v>3168</v>
      </c>
      <c r="H114" s="2">
        <v>16495</v>
      </c>
      <c r="I114" s="2">
        <v>517</v>
      </c>
      <c r="J114" s="3">
        <f>+dataMercanciaContenedores[[#This Row],[Toneladas en contenedores desembarcadas en cabotaje con carga]]+dataMercanciaContenedores[[#This Row],[Toneladas en contenedores desembarcadas en cabotaje vacíos]]</f>
        <v>17012</v>
      </c>
      <c r="K114" s="3">
        <f>+dataMercanciaContenedores[[#This Row],[Toneladas en contenedores embarcadas en cabotaje con carga]]+dataMercanciaContenedores[[#This Row],[Toneladas en contenedores desembarcadas en cabotaje con carga]]</f>
        <v>16889</v>
      </c>
      <c r="L114" s="3">
        <f>+dataMercanciaContenedores[[#This Row],[Toneladas en contenedores embarcadas en cabotaje vacíos]]+dataMercanciaContenedores[[#This Row],[Toneladas en contenedores desembarcadas en cabotaje vacíos]]</f>
        <v>3291</v>
      </c>
      <c r="M114" s="3">
        <f>+dataMercanciaContenedores[[#This Row],[TOTAL toneladas en contenedores en cabotaje con carga]]+dataMercanciaContenedores[[#This Row],[TOTAL toneladas en contenedores en cabotaje vacíos]]</f>
        <v>20180</v>
      </c>
      <c r="N114" s="2">
        <v>38601</v>
      </c>
      <c r="O114" s="2">
        <v>1862</v>
      </c>
      <c r="P114" s="3">
        <f>+dataMercanciaContenedores[[#This Row],[Toneladas en contenedores embarcadas en exterior con carga]]+dataMercanciaContenedores[[#This Row],[Toneladas en contenedores embarcadas en exterior vacíos]]</f>
        <v>40463</v>
      </c>
      <c r="Q114" s="2">
        <v>46019</v>
      </c>
      <c r="R114" s="2">
        <v>407</v>
      </c>
      <c r="S114" s="3">
        <f>+dataMercanciaContenedores[[#This Row],[Toneladas en contenedores desembarcadas en exterior con carga]]+dataMercanciaContenedores[[#This Row],[Toneladas en contenedores desembarcadas en exterior vacíos]]</f>
        <v>46426</v>
      </c>
      <c r="T114" s="3">
        <f>+dataMercanciaContenedores[[#This Row],[Toneladas en contenedores embarcadas en exterior con carga]]+dataMercanciaContenedores[[#This Row],[Toneladas en contenedores desembarcadas en exterior con carga]]</f>
        <v>84620</v>
      </c>
      <c r="U114" s="3">
        <f>+dataMercanciaContenedores[[#This Row],[Toneladas en contenedores embarcadas en exterior vacíos]]+dataMercanciaContenedores[[#This Row],[Toneladas en contenedores desembarcadas en exterior vacíos]]</f>
        <v>2269</v>
      </c>
      <c r="V114" s="3">
        <f>+dataMercanciaContenedores[[#This Row],[TOTAL toneladas en contenedores en exterior con carga]]+dataMercanciaContenedores[[#This Row],[TOTAL toneladas en contenedores en exterior vacíos]]</f>
        <v>86889</v>
      </c>
      <c r="W114" s="3">
        <f>+dataMercanciaContenedores[[#This Row],[Toneladas en contenedores embarcadas en cabotaje con carga]]+dataMercanciaContenedores[[#This Row],[Toneladas en contenedores embarcadas en exterior con carga]]</f>
        <v>38995</v>
      </c>
      <c r="X114" s="3">
        <f>+dataMercanciaContenedores[[#This Row],[Toneladas en contenedores embarcadas en cabotaje vacíos]]+dataMercanciaContenedores[[#This Row],[Toneladas en contenedores embarcadas en exterior vacíos]]</f>
        <v>4636</v>
      </c>
      <c r="Y114" s="3">
        <f>+dataMercanciaContenedores[[#This Row],[TOTAL Toneladas en contenedores con carga embarcadas]]+dataMercanciaContenedores[[#This Row],[TOTAL Toneladas en contenedores vacíos embarcadas]]</f>
        <v>43631</v>
      </c>
      <c r="Z114" s="3">
        <f>+dataMercanciaContenedores[[#This Row],[Toneladas en contenedores desembarcadas en cabotaje con carga]]+dataMercanciaContenedores[[#This Row],[Toneladas en contenedores desembarcadas en exterior con carga]]</f>
        <v>62514</v>
      </c>
      <c r="AA114" s="3">
        <f>+dataMercanciaContenedores[[#This Row],[Toneladas en contenedores desembarcadas en cabotaje vacíos]]+dataMercanciaContenedores[[#This Row],[Toneladas en contenedores desembarcadas en exterior vacíos]]</f>
        <v>924</v>
      </c>
      <c r="AB114" s="3">
        <f>+dataMercanciaContenedores[[#This Row],[TOTAL Toneladas en contenedores con carga desembarcadas]]+dataMercanciaContenedores[[#This Row],[TOTAL Toneladas en contenedores vacíos desembarcadas]]</f>
        <v>63438</v>
      </c>
      <c r="AC114" s="3">
        <f>+dataMercanciaContenedores[[#This Row],[TOTAL toneladas embarcadas en contenedor]]+dataMercanciaContenedores[[#This Row],[TOTAL toneladas desembarcadas en contenedor]]</f>
        <v>107069</v>
      </c>
    </row>
    <row r="115" spans="1:29" hidden="1" x14ac:dyDescent="0.2">
      <c r="A115" s="1">
        <v>2007</v>
      </c>
      <c r="B115" s="1" t="s">
        <v>11</v>
      </c>
      <c r="C115" s="1" t="s">
        <v>40</v>
      </c>
      <c r="D115" s="1" t="s">
        <v>41</v>
      </c>
      <c r="E115" s="2">
        <v>792033</v>
      </c>
      <c r="F115" s="2">
        <v>20357</v>
      </c>
      <c r="G115" s="3">
        <f>+dataMercanciaContenedores[[#This Row],[Toneladas en contenedores embarcadas en cabotaje con carga]]+dataMercanciaContenedores[[#This Row],[Toneladas en contenedores embarcadas en cabotaje vacíos]]</f>
        <v>812390</v>
      </c>
      <c r="H115" s="2">
        <v>136507</v>
      </c>
      <c r="I115" s="2">
        <v>134224</v>
      </c>
      <c r="J115" s="3">
        <f>+dataMercanciaContenedores[[#This Row],[Toneladas en contenedores desembarcadas en cabotaje con carga]]+dataMercanciaContenedores[[#This Row],[Toneladas en contenedores desembarcadas en cabotaje vacíos]]</f>
        <v>270731</v>
      </c>
      <c r="K115" s="3">
        <f>+dataMercanciaContenedores[[#This Row],[Toneladas en contenedores embarcadas en cabotaje con carga]]+dataMercanciaContenedores[[#This Row],[Toneladas en contenedores desembarcadas en cabotaje con carga]]</f>
        <v>928540</v>
      </c>
      <c r="L115" s="3">
        <f>+dataMercanciaContenedores[[#This Row],[Toneladas en contenedores embarcadas en cabotaje vacíos]]+dataMercanciaContenedores[[#This Row],[Toneladas en contenedores desembarcadas en cabotaje vacíos]]</f>
        <v>154581</v>
      </c>
      <c r="M115" s="3">
        <f>+dataMercanciaContenedores[[#This Row],[TOTAL toneladas en contenedores en cabotaje con carga]]+dataMercanciaContenedores[[#This Row],[TOTAL toneladas en contenedores en cabotaje vacíos]]</f>
        <v>1083121</v>
      </c>
      <c r="N115" s="2">
        <v>90497</v>
      </c>
      <c r="O115" s="2">
        <v>2183</v>
      </c>
      <c r="P115" s="3">
        <f>+dataMercanciaContenedores[[#This Row],[Toneladas en contenedores embarcadas en exterior con carga]]+dataMercanciaContenedores[[#This Row],[Toneladas en contenedores embarcadas en exterior vacíos]]</f>
        <v>92680</v>
      </c>
      <c r="Q115" s="2">
        <v>90195</v>
      </c>
      <c r="R115" s="2">
        <v>2948</v>
      </c>
      <c r="S115" s="3">
        <f>+dataMercanciaContenedores[[#This Row],[Toneladas en contenedores desembarcadas en exterior con carga]]+dataMercanciaContenedores[[#This Row],[Toneladas en contenedores desembarcadas en exterior vacíos]]</f>
        <v>93143</v>
      </c>
      <c r="T115" s="3">
        <f>+dataMercanciaContenedores[[#This Row],[Toneladas en contenedores embarcadas en exterior con carga]]+dataMercanciaContenedores[[#This Row],[Toneladas en contenedores desembarcadas en exterior con carga]]</f>
        <v>180692</v>
      </c>
      <c r="U115" s="3">
        <f>+dataMercanciaContenedores[[#This Row],[Toneladas en contenedores embarcadas en exterior vacíos]]+dataMercanciaContenedores[[#This Row],[Toneladas en contenedores desembarcadas en exterior vacíos]]</f>
        <v>5131</v>
      </c>
      <c r="V115" s="3">
        <f>+dataMercanciaContenedores[[#This Row],[TOTAL toneladas en contenedores en exterior con carga]]+dataMercanciaContenedores[[#This Row],[TOTAL toneladas en contenedores en exterior vacíos]]</f>
        <v>185823</v>
      </c>
      <c r="W115" s="3">
        <f>+dataMercanciaContenedores[[#This Row],[Toneladas en contenedores embarcadas en cabotaje con carga]]+dataMercanciaContenedores[[#This Row],[Toneladas en contenedores embarcadas en exterior con carga]]</f>
        <v>882530</v>
      </c>
      <c r="X115" s="3">
        <f>+dataMercanciaContenedores[[#This Row],[Toneladas en contenedores embarcadas en cabotaje vacíos]]+dataMercanciaContenedores[[#This Row],[Toneladas en contenedores embarcadas en exterior vacíos]]</f>
        <v>22540</v>
      </c>
      <c r="Y115" s="3">
        <f>+dataMercanciaContenedores[[#This Row],[TOTAL Toneladas en contenedores con carga embarcadas]]+dataMercanciaContenedores[[#This Row],[TOTAL Toneladas en contenedores vacíos embarcadas]]</f>
        <v>905070</v>
      </c>
      <c r="Z115" s="3">
        <f>+dataMercanciaContenedores[[#This Row],[Toneladas en contenedores desembarcadas en cabotaje con carga]]+dataMercanciaContenedores[[#This Row],[Toneladas en contenedores desembarcadas en exterior con carga]]</f>
        <v>226702</v>
      </c>
      <c r="AA115" s="3">
        <f>+dataMercanciaContenedores[[#This Row],[Toneladas en contenedores desembarcadas en cabotaje vacíos]]+dataMercanciaContenedores[[#This Row],[Toneladas en contenedores desembarcadas en exterior vacíos]]</f>
        <v>137172</v>
      </c>
      <c r="AB115" s="3">
        <f>+dataMercanciaContenedores[[#This Row],[TOTAL Toneladas en contenedores con carga desembarcadas]]+dataMercanciaContenedores[[#This Row],[TOTAL Toneladas en contenedores vacíos desembarcadas]]</f>
        <v>363874</v>
      </c>
      <c r="AC115" s="3">
        <f>+dataMercanciaContenedores[[#This Row],[TOTAL toneladas embarcadas en contenedor]]+dataMercanciaContenedores[[#This Row],[TOTAL toneladas desembarcadas en contenedor]]</f>
        <v>1268944</v>
      </c>
    </row>
    <row r="116" spans="1:29" hidden="1" x14ac:dyDescent="0.2">
      <c r="A116" s="1">
        <v>2007</v>
      </c>
      <c r="B116" s="1" t="s">
        <v>12</v>
      </c>
      <c r="C116" s="1" t="s">
        <v>40</v>
      </c>
      <c r="D116" s="1" t="s">
        <v>41</v>
      </c>
      <c r="E116" s="2">
        <v>0</v>
      </c>
      <c r="F116" s="2">
        <v>0</v>
      </c>
      <c r="G116" s="3">
        <f>+dataMercanciaContenedores[[#This Row],[Toneladas en contenedores embarcadas en cabotaje con carga]]+dataMercanciaContenedores[[#This Row],[Toneladas en contenedores embarcadas en cabotaje vacíos]]</f>
        <v>0</v>
      </c>
      <c r="H116" s="2">
        <v>31</v>
      </c>
      <c r="I116" s="2">
        <v>118</v>
      </c>
      <c r="J116" s="3">
        <f>+dataMercanciaContenedores[[#This Row],[Toneladas en contenedores desembarcadas en cabotaje con carga]]+dataMercanciaContenedores[[#This Row],[Toneladas en contenedores desembarcadas en cabotaje vacíos]]</f>
        <v>149</v>
      </c>
      <c r="K116" s="3">
        <f>+dataMercanciaContenedores[[#This Row],[Toneladas en contenedores embarcadas en cabotaje con carga]]+dataMercanciaContenedores[[#This Row],[Toneladas en contenedores desembarcadas en cabotaje con carga]]</f>
        <v>31</v>
      </c>
      <c r="L116" s="3">
        <f>+dataMercanciaContenedores[[#This Row],[Toneladas en contenedores embarcadas en cabotaje vacíos]]+dataMercanciaContenedores[[#This Row],[Toneladas en contenedores desembarcadas en cabotaje vacíos]]</f>
        <v>118</v>
      </c>
      <c r="M116" s="3">
        <f>+dataMercanciaContenedores[[#This Row],[TOTAL toneladas en contenedores en cabotaje con carga]]+dataMercanciaContenedores[[#This Row],[TOTAL toneladas en contenedores en cabotaje vacíos]]</f>
        <v>149</v>
      </c>
      <c r="N116" s="2">
        <v>0</v>
      </c>
      <c r="O116" s="2">
        <v>0</v>
      </c>
      <c r="P116" s="3">
        <f>+dataMercanciaContenedores[[#This Row],[Toneladas en contenedores embarcadas en exterior con carga]]+dataMercanciaContenedores[[#This Row],[Toneladas en contenedores embarcadas en exterior vacíos]]</f>
        <v>0</v>
      </c>
      <c r="Q116" s="2">
        <v>0</v>
      </c>
      <c r="R116" s="2">
        <v>0</v>
      </c>
      <c r="S116" s="3">
        <f>+dataMercanciaContenedores[[#This Row],[Toneladas en contenedores desembarcadas en exterior con carga]]+dataMercanciaContenedores[[#This Row],[Toneladas en contenedores desembarcadas en exterior vacíos]]</f>
        <v>0</v>
      </c>
      <c r="T116" s="3">
        <f>+dataMercanciaContenedores[[#This Row],[Toneladas en contenedores embarcadas en exterior con carga]]+dataMercanciaContenedores[[#This Row],[Toneladas en contenedores desembarcadas en exterior con carga]]</f>
        <v>0</v>
      </c>
      <c r="U116" s="3">
        <f>+dataMercanciaContenedores[[#This Row],[Toneladas en contenedores embarcadas en exterior vacíos]]+dataMercanciaContenedores[[#This Row],[Toneladas en contenedores desembarcadas en exterior vacíos]]</f>
        <v>0</v>
      </c>
      <c r="V116" s="3">
        <f>+dataMercanciaContenedores[[#This Row],[TOTAL toneladas en contenedores en exterior con carga]]+dataMercanciaContenedores[[#This Row],[TOTAL toneladas en contenedores en exterior vacíos]]</f>
        <v>0</v>
      </c>
      <c r="W116" s="3">
        <f>+dataMercanciaContenedores[[#This Row],[Toneladas en contenedores embarcadas en cabotaje con carga]]+dataMercanciaContenedores[[#This Row],[Toneladas en contenedores embarcadas en exterior con carga]]</f>
        <v>0</v>
      </c>
      <c r="X116" s="3">
        <f>+dataMercanciaContenedores[[#This Row],[Toneladas en contenedores embarcadas en cabotaje vacíos]]+dataMercanciaContenedores[[#This Row],[Toneladas en contenedores embarcadas en exterior vacíos]]</f>
        <v>0</v>
      </c>
      <c r="Y116" s="3">
        <f>+dataMercanciaContenedores[[#This Row],[TOTAL Toneladas en contenedores con carga embarcadas]]+dataMercanciaContenedores[[#This Row],[TOTAL Toneladas en contenedores vacíos embarcadas]]</f>
        <v>0</v>
      </c>
      <c r="Z116" s="3">
        <f>+dataMercanciaContenedores[[#This Row],[Toneladas en contenedores desembarcadas en cabotaje con carga]]+dataMercanciaContenedores[[#This Row],[Toneladas en contenedores desembarcadas en exterior con carga]]</f>
        <v>31</v>
      </c>
      <c r="AA116" s="3">
        <f>+dataMercanciaContenedores[[#This Row],[Toneladas en contenedores desembarcadas en cabotaje vacíos]]+dataMercanciaContenedores[[#This Row],[Toneladas en contenedores desembarcadas en exterior vacíos]]</f>
        <v>118</v>
      </c>
      <c r="AB116" s="3">
        <f>+dataMercanciaContenedores[[#This Row],[TOTAL Toneladas en contenedores con carga desembarcadas]]+dataMercanciaContenedores[[#This Row],[TOTAL Toneladas en contenedores vacíos desembarcadas]]</f>
        <v>149</v>
      </c>
      <c r="AC116" s="3">
        <f>+dataMercanciaContenedores[[#This Row],[TOTAL toneladas embarcadas en contenedor]]+dataMercanciaContenedores[[#This Row],[TOTAL toneladas desembarcadas en contenedor]]</f>
        <v>149</v>
      </c>
    </row>
    <row r="117" spans="1:29" hidden="1" x14ac:dyDescent="0.2">
      <c r="A117" s="1">
        <v>2007</v>
      </c>
      <c r="B117" s="1" t="s">
        <v>13</v>
      </c>
      <c r="C117" s="1" t="s">
        <v>40</v>
      </c>
      <c r="D117" s="1" t="s">
        <v>41</v>
      </c>
      <c r="E117" s="2">
        <v>52219</v>
      </c>
      <c r="F117" s="2">
        <v>76</v>
      </c>
      <c r="G117" s="3">
        <f>+dataMercanciaContenedores[[#This Row],[Toneladas en contenedores embarcadas en cabotaje con carga]]+dataMercanciaContenedores[[#This Row],[Toneladas en contenedores embarcadas en cabotaje vacíos]]</f>
        <v>52295</v>
      </c>
      <c r="H117" s="2">
        <v>9700</v>
      </c>
      <c r="I117" s="2">
        <v>7182</v>
      </c>
      <c r="J117" s="3">
        <f>+dataMercanciaContenedores[[#This Row],[Toneladas en contenedores desembarcadas en cabotaje con carga]]+dataMercanciaContenedores[[#This Row],[Toneladas en contenedores desembarcadas en cabotaje vacíos]]</f>
        <v>16882</v>
      </c>
      <c r="K117" s="3">
        <f>+dataMercanciaContenedores[[#This Row],[Toneladas en contenedores embarcadas en cabotaje con carga]]+dataMercanciaContenedores[[#This Row],[Toneladas en contenedores desembarcadas en cabotaje con carga]]</f>
        <v>61919</v>
      </c>
      <c r="L117" s="3">
        <f>+dataMercanciaContenedores[[#This Row],[Toneladas en contenedores embarcadas en cabotaje vacíos]]+dataMercanciaContenedores[[#This Row],[Toneladas en contenedores desembarcadas en cabotaje vacíos]]</f>
        <v>7258</v>
      </c>
      <c r="M117" s="3">
        <f>+dataMercanciaContenedores[[#This Row],[TOTAL toneladas en contenedores en cabotaje con carga]]+dataMercanciaContenedores[[#This Row],[TOTAL toneladas en contenedores en cabotaje vacíos]]</f>
        <v>69177</v>
      </c>
      <c r="N117" s="2">
        <v>2609</v>
      </c>
      <c r="O117" s="2">
        <v>0</v>
      </c>
      <c r="P117" s="3">
        <f>+dataMercanciaContenedores[[#This Row],[Toneladas en contenedores embarcadas en exterior con carga]]+dataMercanciaContenedores[[#This Row],[Toneladas en contenedores embarcadas en exterior vacíos]]</f>
        <v>2609</v>
      </c>
      <c r="Q117" s="2">
        <v>213</v>
      </c>
      <c r="R117" s="2">
        <v>0</v>
      </c>
      <c r="S117" s="3">
        <f>+dataMercanciaContenedores[[#This Row],[Toneladas en contenedores desembarcadas en exterior con carga]]+dataMercanciaContenedores[[#This Row],[Toneladas en contenedores desembarcadas en exterior vacíos]]</f>
        <v>213</v>
      </c>
      <c r="T117" s="3">
        <f>+dataMercanciaContenedores[[#This Row],[Toneladas en contenedores embarcadas en exterior con carga]]+dataMercanciaContenedores[[#This Row],[Toneladas en contenedores desembarcadas en exterior con carga]]</f>
        <v>2822</v>
      </c>
      <c r="U117" s="3">
        <f>+dataMercanciaContenedores[[#This Row],[Toneladas en contenedores embarcadas en exterior vacíos]]+dataMercanciaContenedores[[#This Row],[Toneladas en contenedores desembarcadas en exterior vacíos]]</f>
        <v>0</v>
      </c>
      <c r="V117" s="3">
        <f>+dataMercanciaContenedores[[#This Row],[TOTAL toneladas en contenedores en exterior con carga]]+dataMercanciaContenedores[[#This Row],[TOTAL toneladas en contenedores en exterior vacíos]]</f>
        <v>2822</v>
      </c>
      <c r="W117" s="3">
        <f>+dataMercanciaContenedores[[#This Row],[Toneladas en contenedores embarcadas en cabotaje con carga]]+dataMercanciaContenedores[[#This Row],[Toneladas en contenedores embarcadas en exterior con carga]]</f>
        <v>54828</v>
      </c>
      <c r="X117" s="3">
        <f>+dataMercanciaContenedores[[#This Row],[Toneladas en contenedores embarcadas en cabotaje vacíos]]+dataMercanciaContenedores[[#This Row],[Toneladas en contenedores embarcadas en exterior vacíos]]</f>
        <v>76</v>
      </c>
      <c r="Y117" s="3">
        <f>+dataMercanciaContenedores[[#This Row],[TOTAL Toneladas en contenedores con carga embarcadas]]+dataMercanciaContenedores[[#This Row],[TOTAL Toneladas en contenedores vacíos embarcadas]]</f>
        <v>54904</v>
      </c>
      <c r="Z117" s="3">
        <f>+dataMercanciaContenedores[[#This Row],[Toneladas en contenedores desembarcadas en cabotaje con carga]]+dataMercanciaContenedores[[#This Row],[Toneladas en contenedores desembarcadas en exterior con carga]]</f>
        <v>9913</v>
      </c>
      <c r="AA117" s="3">
        <f>+dataMercanciaContenedores[[#This Row],[Toneladas en contenedores desembarcadas en cabotaje vacíos]]+dataMercanciaContenedores[[#This Row],[Toneladas en contenedores desembarcadas en exterior vacíos]]</f>
        <v>7182</v>
      </c>
      <c r="AB117" s="3">
        <f>+dataMercanciaContenedores[[#This Row],[TOTAL Toneladas en contenedores con carga desembarcadas]]+dataMercanciaContenedores[[#This Row],[TOTAL Toneladas en contenedores vacíos desembarcadas]]</f>
        <v>17095</v>
      </c>
      <c r="AC117" s="3">
        <f>+dataMercanciaContenedores[[#This Row],[TOTAL toneladas embarcadas en contenedor]]+dataMercanciaContenedores[[#This Row],[TOTAL toneladas desembarcadas en contenedor]]</f>
        <v>71999</v>
      </c>
    </row>
    <row r="118" spans="1:29" hidden="1" x14ac:dyDescent="0.2">
      <c r="A118" s="1">
        <v>2007</v>
      </c>
      <c r="B118" s="1" t="s">
        <v>14</v>
      </c>
      <c r="C118" s="1" t="s">
        <v>40</v>
      </c>
      <c r="D118" s="1" t="s">
        <v>41</v>
      </c>
      <c r="E118" s="2">
        <v>1849514</v>
      </c>
      <c r="F118" s="2">
        <v>6166</v>
      </c>
      <c r="G118" s="3">
        <f>+dataMercanciaContenedores[[#This Row],[Toneladas en contenedores embarcadas en cabotaje con carga]]+dataMercanciaContenedores[[#This Row],[Toneladas en contenedores embarcadas en cabotaje vacíos]]</f>
        <v>1855680</v>
      </c>
      <c r="H118" s="2">
        <v>1294804</v>
      </c>
      <c r="I118" s="2">
        <v>12025</v>
      </c>
      <c r="J118" s="3">
        <f>+dataMercanciaContenedores[[#This Row],[Toneladas en contenedores desembarcadas en cabotaje con carga]]+dataMercanciaContenedores[[#This Row],[Toneladas en contenedores desembarcadas en cabotaje vacíos]]</f>
        <v>1306829</v>
      </c>
      <c r="K118" s="3">
        <f>+dataMercanciaContenedores[[#This Row],[Toneladas en contenedores embarcadas en cabotaje con carga]]+dataMercanciaContenedores[[#This Row],[Toneladas en contenedores desembarcadas en cabotaje con carga]]</f>
        <v>3144318</v>
      </c>
      <c r="L118" s="3">
        <f>+dataMercanciaContenedores[[#This Row],[Toneladas en contenedores embarcadas en cabotaje vacíos]]+dataMercanciaContenedores[[#This Row],[Toneladas en contenedores desembarcadas en cabotaje vacíos]]</f>
        <v>18191</v>
      </c>
      <c r="M118" s="3">
        <f>+dataMercanciaContenedores[[#This Row],[TOTAL toneladas en contenedores en cabotaje con carga]]+dataMercanciaContenedores[[#This Row],[TOTAL toneladas en contenedores en cabotaje vacíos]]</f>
        <v>3162509</v>
      </c>
      <c r="N118" s="2">
        <v>18808657</v>
      </c>
      <c r="O118" s="2">
        <v>595750</v>
      </c>
      <c r="P118" s="3">
        <f>+dataMercanciaContenedores[[#This Row],[Toneladas en contenedores embarcadas en exterior con carga]]+dataMercanciaContenedores[[#This Row],[Toneladas en contenedores embarcadas en exterior vacíos]]</f>
        <v>19404407</v>
      </c>
      <c r="Q118" s="2">
        <v>19334469</v>
      </c>
      <c r="R118" s="2">
        <v>566792</v>
      </c>
      <c r="S118" s="3">
        <f>+dataMercanciaContenedores[[#This Row],[Toneladas en contenedores desembarcadas en exterior con carga]]+dataMercanciaContenedores[[#This Row],[Toneladas en contenedores desembarcadas en exterior vacíos]]</f>
        <v>19901261</v>
      </c>
      <c r="T118" s="3">
        <f>+dataMercanciaContenedores[[#This Row],[Toneladas en contenedores embarcadas en exterior con carga]]+dataMercanciaContenedores[[#This Row],[Toneladas en contenedores desembarcadas en exterior con carga]]</f>
        <v>38143126</v>
      </c>
      <c r="U118" s="3">
        <f>+dataMercanciaContenedores[[#This Row],[Toneladas en contenedores embarcadas en exterior vacíos]]+dataMercanciaContenedores[[#This Row],[Toneladas en contenedores desembarcadas en exterior vacíos]]</f>
        <v>1162542</v>
      </c>
      <c r="V118" s="3">
        <f>+dataMercanciaContenedores[[#This Row],[TOTAL toneladas en contenedores en exterior con carga]]+dataMercanciaContenedores[[#This Row],[TOTAL toneladas en contenedores en exterior vacíos]]</f>
        <v>39305668</v>
      </c>
      <c r="W118" s="3">
        <f>+dataMercanciaContenedores[[#This Row],[Toneladas en contenedores embarcadas en cabotaje con carga]]+dataMercanciaContenedores[[#This Row],[Toneladas en contenedores embarcadas en exterior con carga]]</f>
        <v>20658171</v>
      </c>
      <c r="X118" s="3">
        <f>+dataMercanciaContenedores[[#This Row],[Toneladas en contenedores embarcadas en cabotaje vacíos]]+dataMercanciaContenedores[[#This Row],[Toneladas en contenedores embarcadas en exterior vacíos]]</f>
        <v>601916</v>
      </c>
      <c r="Y118" s="3">
        <f>+dataMercanciaContenedores[[#This Row],[TOTAL Toneladas en contenedores con carga embarcadas]]+dataMercanciaContenedores[[#This Row],[TOTAL Toneladas en contenedores vacíos embarcadas]]</f>
        <v>21260087</v>
      </c>
      <c r="Z118" s="3">
        <f>+dataMercanciaContenedores[[#This Row],[Toneladas en contenedores desembarcadas en cabotaje con carga]]+dataMercanciaContenedores[[#This Row],[Toneladas en contenedores desembarcadas en exterior con carga]]</f>
        <v>20629273</v>
      </c>
      <c r="AA118" s="3">
        <f>+dataMercanciaContenedores[[#This Row],[Toneladas en contenedores desembarcadas en cabotaje vacíos]]+dataMercanciaContenedores[[#This Row],[Toneladas en contenedores desembarcadas en exterior vacíos]]</f>
        <v>578817</v>
      </c>
      <c r="AB118" s="3">
        <f>+dataMercanciaContenedores[[#This Row],[TOTAL Toneladas en contenedores con carga desembarcadas]]+dataMercanciaContenedores[[#This Row],[TOTAL Toneladas en contenedores vacíos desembarcadas]]</f>
        <v>21208090</v>
      </c>
      <c r="AC118" s="3">
        <f>+dataMercanciaContenedores[[#This Row],[TOTAL toneladas embarcadas en contenedor]]+dataMercanciaContenedores[[#This Row],[TOTAL toneladas desembarcadas en contenedor]]</f>
        <v>42468177</v>
      </c>
    </row>
    <row r="119" spans="1:29" hidden="1" x14ac:dyDescent="0.2">
      <c r="A119" s="1">
        <v>2007</v>
      </c>
      <c r="B119" s="1" t="s">
        <v>15</v>
      </c>
      <c r="C119" s="1" t="s">
        <v>40</v>
      </c>
      <c r="D119" s="1" t="s">
        <v>41</v>
      </c>
      <c r="E119" s="2">
        <v>369921</v>
      </c>
      <c r="F119" s="2">
        <v>9824</v>
      </c>
      <c r="G119" s="3">
        <f>+dataMercanciaContenedores[[#This Row],[Toneladas en contenedores embarcadas en cabotaje con carga]]+dataMercanciaContenedores[[#This Row],[Toneladas en contenedores embarcadas en cabotaje vacíos]]</f>
        <v>379745</v>
      </c>
      <c r="H119" s="2">
        <v>20347</v>
      </c>
      <c r="I119" s="2">
        <v>56344</v>
      </c>
      <c r="J119" s="3">
        <f>+dataMercanciaContenedores[[#This Row],[Toneladas en contenedores desembarcadas en cabotaje con carga]]+dataMercanciaContenedores[[#This Row],[Toneladas en contenedores desembarcadas en cabotaje vacíos]]</f>
        <v>76691</v>
      </c>
      <c r="K119" s="3">
        <f>+dataMercanciaContenedores[[#This Row],[Toneladas en contenedores embarcadas en cabotaje con carga]]+dataMercanciaContenedores[[#This Row],[Toneladas en contenedores desembarcadas en cabotaje con carga]]</f>
        <v>390268</v>
      </c>
      <c r="L119" s="3">
        <f>+dataMercanciaContenedores[[#This Row],[Toneladas en contenedores embarcadas en cabotaje vacíos]]+dataMercanciaContenedores[[#This Row],[Toneladas en contenedores desembarcadas en cabotaje vacíos]]</f>
        <v>66168</v>
      </c>
      <c r="M119" s="3">
        <f>+dataMercanciaContenedores[[#This Row],[TOTAL toneladas en contenedores en cabotaje con carga]]+dataMercanciaContenedores[[#This Row],[TOTAL toneladas en contenedores en cabotaje vacíos]]</f>
        <v>456436</v>
      </c>
      <c r="N119" s="2">
        <v>496685</v>
      </c>
      <c r="O119" s="2">
        <v>13222</v>
      </c>
      <c r="P119" s="3">
        <f>+dataMercanciaContenedores[[#This Row],[Toneladas en contenedores embarcadas en exterior con carga]]+dataMercanciaContenedores[[#This Row],[Toneladas en contenedores embarcadas en exterior vacíos]]</f>
        <v>509907</v>
      </c>
      <c r="Q119" s="2">
        <v>339683</v>
      </c>
      <c r="R119" s="2">
        <v>25193</v>
      </c>
      <c r="S119" s="3">
        <f>+dataMercanciaContenedores[[#This Row],[Toneladas en contenedores desembarcadas en exterior con carga]]+dataMercanciaContenedores[[#This Row],[Toneladas en contenedores desembarcadas en exterior vacíos]]</f>
        <v>364876</v>
      </c>
      <c r="T119" s="3">
        <f>+dataMercanciaContenedores[[#This Row],[Toneladas en contenedores embarcadas en exterior con carga]]+dataMercanciaContenedores[[#This Row],[Toneladas en contenedores desembarcadas en exterior con carga]]</f>
        <v>836368</v>
      </c>
      <c r="U119" s="3">
        <f>+dataMercanciaContenedores[[#This Row],[Toneladas en contenedores embarcadas en exterior vacíos]]+dataMercanciaContenedores[[#This Row],[Toneladas en contenedores desembarcadas en exterior vacíos]]</f>
        <v>38415</v>
      </c>
      <c r="V119" s="3">
        <f>+dataMercanciaContenedores[[#This Row],[TOTAL toneladas en contenedores en exterior con carga]]+dataMercanciaContenedores[[#This Row],[TOTAL toneladas en contenedores en exterior vacíos]]</f>
        <v>874783</v>
      </c>
      <c r="W119" s="3">
        <f>+dataMercanciaContenedores[[#This Row],[Toneladas en contenedores embarcadas en cabotaje con carga]]+dataMercanciaContenedores[[#This Row],[Toneladas en contenedores embarcadas en exterior con carga]]</f>
        <v>866606</v>
      </c>
      <c r="X119" s="3">
        <f>+dataMercanciaContenedores[[#This Row],[Toneladas en contenedores embarcadas en cabotaje vacíos]]+dataMercanciaContenedores[[#This Row],[Toneladas en contenedores embarcadas en exterior vacíos]]</f>
        <v>23046</v>
      </c>
      <c r="Y119" s="3">
        <f>+dataMercanciaContenedores[[#This Row],[TOTAL Toneladas en contenedores con carga embarcadas]]+dataMercanciaContenedores[[#This Row],[TOTAL Toneladas en contenedores vacíos embarcadas]]</f>
        <v>889652</v>
      </c>
      <c r="Z119" s="3">
        <f>+dataMercanciaContenedores[[#This Row],[Toneladas en contenedores desembarcadas en cabotaje con carga]]+dataMercanciaContenedores[[#This Row],[Toneladas en contenedores desembarcadas en exterior con carga]]</f>
        <v>360030</v>
      </c>
      <c r="AA119" s="3">
        <f>+dataMercanciaContenedores[[#This Row],[Toneladas en contenedores desembarcadas en cabotaje vacíos]]+dataMercanciaContenedores[[#This Row],[Toneladas en contenedores desembarcadas en exterior vacíos]]</f>
        <v>81537</v>
      </c>
      <c r="AB119" s="3">
        <f>+dataMercanciaContenedores[[#This Row],[TOTAL Toneladas en contenedores con carga desembarcadas]]+dataMercanciaContenedores[[#This Row],[TOTAL Toneladas en contenedores vacíos desembarcadas]]</f>
        <v>441567</v>
      </c>
      <c r="AC119" s="3">
        <f>+dataMercanciaContenedores[[#This Row],[TOTAL toneladas embarcadas en contenedor]]+dataMercanciaContenedores[[#This Row],[TOTAL toneladas desembarcadas en contenedor]]</f>
        <v>1331219</v>
      </c>
    </row>
    <row r="120" spans="1:29" hidden="1" x14ac:dyDescent="0.2">
      <c r="A120" s="1">
        <v>2007</v>
      </c>
      <c r="B120" s="1" t="s">
        <v>16</v>
      </c>
      <c r="C120" s="1" t="s">
        <v>40</v>
      </c>
      <c r="D120" s="1" t="s">
        <v>41</v>
      </c>
      <c r="E120" s="2">
        <v>75478</v>
      </c>
      <c r="F120" s="2">
        <v>182465</v>
      </c>
      <c r="G120" s="3">
        <f>+dataMercanciaContenedores[[#This Row],[Toneladas en contenedores embarcadas en cabotaje con carga]]+dataMercanciaContenedores[[#This Row],[Toneladas en contenedores embarcadas en cabotaje vacíos]]</f>
        <v>257943</v>
      </c>
      <c r="H120" s="2">
        <v>768718</v>
      </c>
      <c r="I120" s="2">
        <v>2742</v>
      </c>
      <c r="J120" s="3">
        <f>+dataMercanciaContenedores[[#This Row],[Toneladas en contenedores desembarcadas en cabotaje con carga]]+dataMercanciaContenedores[[#This Row],[Toneladas en contenedores desembarcadas en cabotaje vacíos]]</f>
        <v>771460</v>
      </c>
      <c r="K120" s="3">
        <f>+dataMercanciaContenedores[[#This Row],[Toneladas en contenedores embarcadas en cabotaje con carga]]+dataMercanciaContenedores[[#This Row],[Toneladas en contenedores desembarcadas en cabotaje con carga]]</f>
        <v>844196</v>
      </c>
      <c r="L120" s="3">
        <f>+dataMercanciaContenedores[[#This Row],[Toneladas en contenedores embarcadas en cabotaje vacíos]]+dataMercanciaContenedores[[#This Row],[Toneladas en contenedores desembarcadas en cabotaje vacíos]]</f>
        <v>185207</v>
      </c>
      <c r="M120" s="3">
        <f>+dataMercanciaContenedores[[#This Row],[TOTAL toneladas en contenedores en cabotaje con carga]]+dataMercanciaContenedores[[#This Row],[TOTAL toneladas en contenedores en cabotaje vacíos]]</f>
        <v>1029403</v>
      </c>
      <c r="N120" s="2">
        <v>0</v>
      </c>
      <c r="O120" s="2">
        <v>0</v>
      </c>
      <c r="P120" s="3">
        <f>+dataMercanciaContenedores[[#This Row],[Toneladas en contenedores embarcadas en exterior con carga]]+dataMercanciaContenedores[[#This Row],[Toneladas en contenedores embarcadas en exterior vacíos]]</f>
        <v>0</v>
      </c>
      <c r="Q120" s="2">
        <v>0</v>
      </c>
      <c r="R120" s="2">
        <v>0</v>
      </c>
      <c r="S120" s="3">
        <f>+dataMercanciaContenedores[[#This Row],[Toneladas en contenedores desembarcadas en exterior con carga]]+dataMercanciaContenedores[[#This Row],[Toneladas en contenedores desembarcadas en exterior vacíos]]</f>
        <v>0</v>
      </c>
      <c r="T120" s="3">
        <f>+dataMercanciaContenedores[[#This Row],[Toneladas en contenedores embarcadas en exterior con carga]]+dataMercanciaContenedores[[#This Row],[Toneladas en contenedores desembarcadas en exterior con carga]]</f>
        <v>0</v>
      </c>
      <c r="U120" s="3">
        <f>+dataMercanciaContenedores[[#This Row],[Toneladas en contenedores embarcadas en exterior vacíos]]+dataMercanciaContenedores[[#This Row],[Toneladas en contenedores desembarcadas en exterior vacíos]]</f>
        <v>0</v>
      </c>
      <c r="V120" s="3">
        <f>+dataMercanciaContenedores[[#This Row],[TOTAL toneladas en contenedores en exterior con carga]]+dataMercanciaContenedores[[#This Row],[TOTAL toneladas en contenedores en exterior vacíos]]</f>
        <v>0</v>
      </c>
      <c r="W120" s="3">
        <f>+dataMercanciaContenedores[[#This Row],[Toneladas en contenedores embarcadas en cabotaje con carga]]+dataMercanciaContenedores[[#This Row],[Toneladas en contenedores embarcadas en exterior con carga]]</f>
        <v>75478</v>
      </c>
      <c r="X120" s="3">
        <f>+dataMercanciaContenedores[[#This Row],[Toneladas en contenedores embarcadas en cabotaje vacíos]]+dataMercanciaContenedores[[#This Row],[Toneladas en contenedores embarcadas en exterior vacíos]]</f>
        <v>182465</v>
      </c>
      <c r="Y120" s="3">
        <f>+dataMercanciaContenedores[[#This Row],[TOTAL Toneladas en contenedores con carga embarcadas]]+dataMercanciaContenedores[[#This Row],[TOTAL Toneladas en contenedores vacíos embarcadas]]</f>
        <v>257943</v>
      </c>
      <c r="Z120" s="3">
        <f>+dataMercanciaContenedores[[#This Row],[Toneladas en contenedores desembarcadas en cabotaje con carga]]+dataMercanciaContenedores[[#This Row],[Toneladas en contenedores desembarcadas en exterior con carga]]</f>
        <v>768718</v>
      </c>
      <c r="AA120" s="3">
        <f>+dataMercanciaContenedores[[#This Row],[Toneladas en contenedores desembarcadas en cabotaje vacíos]]+dataMercanciaContenedores[[#This Row],[Toneladas en contenedores desembarcadas en exterior vacíos]]</f>
        <v>2742</v>
      </c>
      <c r="AB120" s="3">
        <f>+dataMercanciaContenedores[[#This Row],[TOTAL Toneladas en contenedores con carga desembarcadas]]+dataMercanciaContenedores[[#This Row],[TOTAL Toneladas en contenedores vacíos desembarcadas]]</f>
        <v>771460</v>
      </c>
      <c r="AC120" s="3">
        <f>+dataMercanciaContenedores[[#This Row],[TOTAL toneladas embarcadas en contenedor]]+dataMercanciaContenedores[[#This Row],[TOTAL toneladas desembarcadas en contenedor]]</f>
        <v>1029403</v>
      </c>
    </row>
    <row r="121" spans="1:29" hidden="1" x14ac:dyDescent="0.2">
      <c r="A121" s="1">
        <v>2007</v>
      </c>
      <c r="B121" s="1" t="s">
        <v>17</v>
      </c>
      <c r="C121" s="1" t="s">
        <v>40</v>
      </c>
      <c r="D121" s="1" t="s">
        <v>41</v>
      </c>
      <c r="E121" s="2">
        <v>1318756</v>
      </c>
      <c r="F121" s="2">
        <v>28202</v>
      </c>
      <c r="G121" s="3">
        <f>+dataMercanciaContenedores[[#This Row],[Toneladas en contenedores embarcadas en cabotaje con carga]]+dataMercanciaContenedores[[#This Row],[Toneladas en contenedores embarcadas en cabotaje vacíos]]</f>
        <v>1346958</v>
      </c>
      <c r="H121" s="2">
        <v>239861</v>
      </c>
      <c r="I121" s="2">
        <v>261902</v>
      </c>
      <c r="J121" s="3">
        <f>+dataMercanciaContenedores[[#This Row],[Toneladas en contenedores desembarcadas en cabotaje con carga]]+dataMercanciaContenedores[[#This Row],[Toneladas en contenedores desembarcadas en cabotaje vacíos]]</f>
        <v>501763</v>
      </c>
      <c r="K121" s="3">
        <f>+dataMercanciaContenedores[[#This Row],[Toneladas en contenedores embarcadas en cabotaje con carga]]+dataMercanciaContenedores[[#This Row],[Toneladas en contenedores desembarcadas en cabotaje con carga]]</f>
        <v>1558617</v>
      </c>
      <c r="L121" s="3">
        <f>+dataMercanciaContenedores[[#This Row],[Toneladas en contenedores embarcadas en cabotaje vacíos]]+dataMercanciaContenedores[[#This Row],[Toneladas en contenedores desembarcadas en cabotaje vacíos]]</f>
        <v>290104</v>
      </c>
      <c r="M121" s="3">
        <f>+dataMercanciaContenedores[[#This Row],[TOTAL toneladas en contenedores en cabotaje con carga]]+dataMercanciaContenedores[[#This Row],[TOTAL toneladas en contenedores en cabotaje vacíos]]</f>
        <v>1848721</v>
      </c>
      <c r="N121" s="2">
        <v>10874075</v>
      </c>
      <c r="O121" s="2">
        <v>667929</v>
      </c>
      <c r="P121" s="3">
        <f>+dataMercanciaContenedores[[#This Row],[Toneladas en contenedores embarcadas en exterior con carga]]+dataMercanciaContenedores[[#This Row],[Toneladas en contenedores embarcadas en exterior vacíos]]</f>
        <v>11542004</v>
      </c>
      <c r="Q121" s="2">
        <v>11636140</v>
      </c>
      <c r="R121" s="2">
        <v>390394</v>
      </c>
      <c r="S121" s="3">
        <f>+dataMercanciaContenedores[[#This Row],[Toneladas en contenedores desembarcadas en exterior con carga]]+dataMercanciaContenedores[[#This Row],[Toneladas en contenedores desembarcadas en exterior vacíos]]</f>
        <v>12026534</v>
      </c>
      <c r="T121" s="3">
        <f>+dataMercanciaContenedores[[#This Row],[Toneladas en contenedores embarcadas en exterior con carga]]+dataMercanciaContenedores[[#This Row],[Toneladas en contenedores desembarcadas en exterior con carga]]</f>
        <v>22510215</v>
      </c>
      <c r="U121" s="3">
        <f>+dataMercanciaContenedores[[#This Row],[Toneladas en contenedores embarcadas en exterior vacíos]]+dataMercanciaContenedores[[#This Row],[Toneladas en contenedores desembarcadas en exterior vacíos]]</f>
        <v>1058323</v>
      </c>
      <c r="V121" s="3">
        <f>+dataMercanciaContenedores[[#This Row],[TOTAL toneladas en contenedores en exterior con carga]]+dataMercanciaContenedores[[#This Row],[TOTAL toneladas en contenedores en exterior vacíos]]</f>
        <v>23568538</v>
      </c>
      <c r="W121" s="3">
        <f>+dataMercanciaContenedores[[#This Row],[Toneladas en contenedores embarcadas en cabotaje con carga]]+dataMercanciaContenedores[[#This Row],[Toneladas en contenedores embarcadas en exterior con carga]]</f>
        <v>12192831</v>
      </c>
      <c r="X121" s="3">
        <f>+dataMercanciaContenedores[[#This Row],[Toneladas en contenedores embarcadas en cabotaje vacíos]]+dataMercanciaContenedores[[#This Row],[Toneladas en contenedores embarcadas en exterior vacíos]]</f>
        <v>696131</v>
      </c>
      <c r="Y121" s="3">
        <f>+dataMercanciaContenedores[[#This Row],[TOTAL Toneladas en contenedores con carga embarcadas]]+dataMercanciaContenedores[[#This Row],[TOTAL Toneladas en contenedores vacíos embarcadas]]</f>
        <v>12888962</v>
      </c>
      <c r="Z121" s="3">
        <f>+dataMercanciaContenedores[[#This Row],[Toneladas en contenedores desembarcadas en cabotaje con carga]]+dataMercanciaContenedores[[#This Row],[Toneladas en contenedores desembarcadas en exterior con carga]]</f>
        <v>11876001</v>
      </c>
      <c r="AA121" s="3">
        <f>+dataMercanciaContenedores[[#This Row],[Toneladas en contenedores desembarcadas en cabotaje vacíos]]+dataMercanciaContenedores[[#This Row],[Toneladas en contenedores desembarcadas en exterior vacíos]]</f>
        <v>652296</v>
      </c>
      <c r="AB121" s="3">
        <f>+dataMercanciaContenedores[[#This Row],[TOTAL Toneladas en contenedores con carga desembarcadas]]+dataMercanciaContenedores[[#This Row],[TOTAL Toneladas en contenedores vacíos desembarcadas]]</f>
        <v>12528297</v>
      </c>
      <c r="AC121" s="3">
        <f>+dataMercanciaContenedores[[#This Row],[TOTAL toneladas embarcadas en contenedor]]+dataMercanciaContenedores[[#This Row],[TOTAL toneladas desembarcadas en contenedor]]</f>
        <v>25417259</v>
      </c>
    </row>
    <row r="122" spans="1:29" hidden="1" x14ac:dyDescent="0.2">
      <c r="A122" s="1">
        <v>2007</v>
      </c>
      <c r="B122" s="1" t="s">
        <v>18</v>
      </c>
      <c r="C122" s="1" t="s">
        <v>40</v>
      </c>
      <c r="D122" s="1" t="s">
        <v>41</v>
      </c>
      <c r="E122" s="2">
        <v>354292</v>
      </c>
      <c r="F122" s="2">
        <v>20490</v>
      </c>
      <c r="G122" s="3">
        <f>+dataMercanciaContenedores[[#This Row],[Toneladas en contenedores embarcadas en cabotaje con carga]]+dataMercanciaContenedores[[#This Row],[Toneladas en contenedores embarcadas en cabotaje vacíos]]</f>
        <v>374782</v>
      </c>
      <c r="H122" s="2">
        <v>98653</v>
      </c>
      <c r="I122" s="2">
        <v>70847</v>
      </c>
      <c r="J122" s="3">
        <f>+dataMercanciaContenedores[[#This Row],[Toneladas en contenedores desembarcadas en cabotaje con carga]]+dataMercanciaContenedores[[#This Row],[Toneladas en contenedores desembarcadas en cabotaje vacíos]]</f>
        <v>169500</v>
      </c>
      <c r="K122" s="3">
        <f>+dataMercanciaContenedores[[#This Row],[Toneladas en contenedores embarcadas en cabotaje con carga]]+dataMercanciaContenedores[[#This Row],[Toneladas en contenedores desembarcadas en cabotaje con carga]]</f>
        <v>452945</v>
      </c>
      <c r="L122" s="3">
        <f>+dataMercanciaContenedores[[#This Row],[Toneladas en contenedores embarcadas en cabotaje vacíos]]+dataMercanciaContenedores[[#This Row],[Toneladas en contenedores desembarcadas en cabotaje vacíos]]</f>
        <v>91337</v>
      </c>
      <c r="M122" s="3">
        <f>+dataMercanciaContenedores[[#This Row],[TOTAL toneladas en contenedores en cabotaje con carga]]+dataMercanciaContenedores[[#This Row],[TOTAL toneladas en contenedores en cabotaje vacíos]]</f>
        <v>544282</v>
      </c>
      <c r="N122" s="2">
        <v>2772693</v>
      </c>
      <c r="O122" s="2">
        <v>52433</v>
      </c>
      <c r="P122" s="3">
        <f>+dataMercanciaContenedores[[#This Row],[Toneladas en contenedores embarcadas en exterior con carga]]+dataMercanciaContenedores[[#This Row],[Toneladas en contenedores embarcadas en exterior vacíos]]</f>
        <v>2825126</v>
      </c>
      <c r="Q122" s="2">
        <v>2430772</v>
      </c>
      <c r="R122" s="2">
        <v>119937</v>
      </c>
      <c r="S122" s="3">
        <f>+dataMercanciaContenedores[[#This Row],[Toneladas en contenedores desembarcadas en exterior con carga]]+dataMercanciaContenedores[[#This Row],[Toneladas en contenedores desembarcadas en exterior vacíos]]</f>
        <v>2550709</v>
      </c>
      <c r="T122" s="3">
        <f>+dataMercanciaContenedores[[#This Row],[Toneladas en contenedores embarcadas en exterior con carga]]+dataMercanciaContenedores[[#This Row],[Toneladas en contenedores desembarcadas en exterior con carga]]</f>
        <v>5203465</v>
      </c>
      <c r="U122" s="3">
        <f>+dataMercanciaContenedores[[#This Row],[Toneladas en contenedores embarcadas en exterior vacíos]]+dataMercanciaContenedores[[#This Row],[Toneladas en contenedores desembarcadas en exterior vacíos]]</f>
        <v>172370</v>
      </c>
      <c r="V122" s="3">
        <f>+dataMercanciaContenedores[[#This Row],[TOTAL toneladas en contenedores en exterior con carga]]+dataMercanciaContenedores[[#This Row],[TOTAL toneladas en contenedores en exterior vacíos]]</f>
        <v>5375835</v>
      </c>
      <c r="W122" s="3">
        <f>+dataMercanciaContenedores[[#This Row],[Toneladas en contenedores embarcadas en cabotaje con carga]]+dataMercanciaContenedores[[#This Row],[Toneladas en contenedores embarcadas en exterior con carga]]</f>
        <v>3126985</v>
      </c>
      <c r="X122" s="3">
        <f>+dataMercanciaContenedores[[#This Row],[Toneladas en contenedores embarcadas en cabotaje vacíos]]+dataMercanciaContenedores[[#This Row],[Toneladas en contenedores embarcadas en exterior vacíos]]</f>
        <v>72923</v>
      </c>
      <c r="Y122" s="3">
        <f>+dataMercanciaContenedores[[#This Row],[TOTAL Toneladas en contenedores con carga embarcadas]]+dataMercanciaContenedores[[#This Row],[TOTAL Toneladas en contenedores vacíos embarcadas]]</f>
        <v>3199908</v>
      </c>
      <c r="Z122" s="3">
        <f>+dataMercanciaContenedores[[#This Row],[Toneladas en contenedores desembarcadas en cabotaje con carga]]+dataMercanciaContenedores[[#This Row],[Toneladas en contenedores desembarcadas en exterior con carga]]</f>
        <v>2529425</v>
      </c>
      <c r="AA122" s="3">
        <f>+dataMercanciaContenedores[[#This Row],[Toneladas en contenedores desembarcadas en cabotaje vacíos]]+dataMercanciaContenedores[[#This Row],[Toneladas en contenedores desembarcadas en exterior vacíos]]</f>
        <v>190784</v>
      </c>
      <c r="AB122" s="3">
        <f>+dataMercanciaContenedores[[#This Row],[TOTAL Toneladas en contenedores con carga desembarcadas]]+dataMercanciaContenedores[[#This Row],[TOTAL Toneladas en contenedores vacíos desembarcadas]]</f>
        <v>2720209</v>
      </c>
      <c r="AC122" s="3">
        <f>+dataMercanciaContenedores[[#This Row],[TOTAL toneladas embarcadas en contenedor]]+dataMercanciaContenedores[[#This Row],[TOTAL toneladas desembarcadas en contenedor]]</f>
        <v>5920117</v>
      </c>
    </row>
    <row r="123" spans="1:29" hidden="1" x14ac:dyDescent="0.2">
      <c r="A123" s="1">
        <v>2007</v>
      </c>
      <c r="B123" s="1" t="s">
        <v>19</v>
      </c>
      <c r="C123" s="1" t="s">
        <v>40</v>
      </c>
      <c r="D123" s="1" t="s">
        <v>41</v>
      </c>
      <c r="E123" s="2">
        <v>266946</v>
      </c>
      <c r="F123" s="2">
        <v>2872</v>
      </c>
      <c r="G123" s="3">
        <f>+dataMercanciaContenedores[[#This Row],[Toneladas en contenedores embarcadas en cabotaje con carga]]+dataMercanciaContenedores[[#This Row],[Toneladas en contenedores embarcadas en cabotaje vacíos]]</f>
        <v>269818</v>
      </c>
      <c r="H123" s="2">
        <v>7942</v>
      </c>
      <c r="I123" s="2">
        <v>15939</v>
      </c>
      <c r="J123" s="3">
        <f>+dataMercanciaContenedores[[#This Row],[Toneladas en contenedores desembarcadas en cabotaje con carga]]+dataMercanciaContenedores[[#This Row],[Toneladas en contenedores desembarcadas en cabotaje vacíos]]</f>
        <v>23881</v>
      </c>
      <c r="K123" s="3">
        <f>+dataMercanciaContenedores[[#This Row],[Toneladas en contenedores embarcadas en cabotaje con carga]]+dataMercanciaContenedores[[#This Row],[Toneladas en contenedores desembarcadas en cabotaje con carga]]</f>
        <v>274888</v>
      </c>
      <c r="L123" s="3">
        <f>+dataMercanciaContenedores[[#This Row],[Toneladas en contenedores embarcadas en cabotaje vacíos]]+dataMercanciaContenedores[[#This Row],[Toneladas en contenedores desembarcadas en cabotaje vacíos]]</f>
        <v>18811</v>
      </c>
      <c r="M123" s="3">
        <f>+dataMercanciaContenedores[[#This Row],[TOTAL toneladas en contenedores en cabotaje con carga]]+dataMercanciaContenedores[[#This Row],[TOTAL toneladas en contenedores en cabotaje vacíos]]</f>
        <v>293699</v>
      </c>
      <c r="N123" s="2">
        <v>89962</v>
      </c>
      <c r="O123" s="2">
        <v>3616</v>
      </c>
      <c r="P123" s="3">
        <f>+dataMercanciaContenedores[[#This Row],[Toneladas en contenedores embarcadas en exterior con carga]]+dataMercanciaContenedores[[#This Row],[Toneladas en contenedores embarcadas en exterior vacíos]]</f>
        <v>93578</v>
      </c>
      <c r="Q123" s="2">
        <v>123980</v>
      </c>
      <c r="R123" s="2">
        <v>13696</v>
      </c>
      <c r="S123" s="3">
        <f>+dataMercanciaContenedores[[#This Row],[Toneladas en contenedores desembarcadas en exterior con carga]]+dataMercanciaContenedores[[#This Row],[Toneladas en contenedores desembarcadas en exterior vacíos]]</f>
        <v>137676</v>
      </c>
      <c r="T123" s="3">
        <f>+dataMercanciaContenedores[[#This Row],[Toneladas en contenedores embarcadas en exterior con carga]]+dataMercanciaContenedores[[#This Row],[Toneladas en contenedores desembarcadas en exterior con carga]]</f>
        <v>213942</v>
      </c>
      <c r="U123" s="3">
        <f>+dataMercanciaContenedores[[#This Row],[Toneladas en contenedores embarcadas en exterior vacíos]]+dataMercanciaContenedores[[#This Row],[Toneladas en contenedores desembarcadas en exterior vacíos]]</f>
        <v>17312</v>
      </c>
      <c r="V123" s="3">
        <f>+dataMercanciaContenedores[[#This Row],[TOTAL toneladas en contenedores en exterior con carga]]+dataMercanciaContenedores[[#This Row],[TOTAL toneladas en contenedores en exterior vacíos]]</f>
        <v>231254</v>
      </c>
      <c r="W123" s="3">
        <f>+dataMercanciaContenedores[[#This Row],[Toneladas en contenedores embarcadas en cabotaje con carga]]+dataMercanciaContenedores[[#This Row],[Toneladas en contenedores embarcadas en exterior con carga]]</f>
        <v>356908</v>
      </c>
      <c r="X123" s="3">
        <f>+dataMercanciaContenedores[[#This Row],[Toneladas en contenedores embarcadas en cabotaje vacíos]]+dataMercanciaContenedores[[#This Row],[Toneladas en contenedores embarcadas en exterior vacíos]]</f>
        <v>6488</v>
      </c>
      <c r="Y123" s="3">
        <f>+dataMercanciaContenedores[[#This Row],[TOTAL Toneladas en contenedores con carga embarcadas]]+dataMercanciaContenedores[[#This Row],[TOTAL Toneladas en contenedores vacíos embarcadas]]</f>
        <v>363396</v>
      </c>
      <c r="Z123" s="3">
        <f>+dataMercanciaContenedores[[#This Row],[Toneladas en contenedores desembarcadas en cabotaje con carga]]+dataMercanciaContenedores[[#This Row],[Toneladas en contenedores desembarcadas en exterior con carga]]</f>
        <v>131922</v>
      </c>
      <c r="AA123" s="3">
        <f>+dataMercanciaContenedores[[#This Row],[Toneladas en contenedores desembarcadas en cabotaje vacíos]]+dataMercanciaContenedores[[#This Row],[Toneladas en contenedores desembarcadas en exterior vacíos]]</f>
        <v>29635</v>
      </c>
      <c r="AB123" s="3">
        <f>+dataMercanciaContenedores[[#This Row],[TOTAL Toneladas en contenedores con carga desembarcadas]]+dataMercanciaContenedores[[#This Row],[TOTAL Toneladas en contenedores vacíos desembarcadas]]</f>
        <v>161557</v>
      </c>
      <c r="AC123" s="3">
        <f>+dataMercanciaContenedores[[#This Row],[TOTAL toneladas embarcadas en contenedor]]+dataMercanciaContenedores[[#This Row],[TOTAL toneladas desembarcadas en contenedor]]</f>
        <v>524953</v>
      </c>
    </row>
    <row r="124" spans="1:29" hidden="1" x14ac:dyDescent="0.2">
      <c r="A124" s="1">
        <v>2007</v>
      </c>
      <c r="B124" s="1" t="s">
        <v>20</v>
      </c>
      <c r="C124" s="1" t="s">
        <v>40</v>
      </c>
      <c r="D124" s="1" t="s">
        <v>41</v>
      </c>
      <c r="E124" s="2">
        <v>99703</v>
      </c>
      <c r="F124" s="2">
        <v>1043</v>
      </c>
      <c r="G124" s="3">
        <f>+dataMercanciaContenedores[[#This Row],[Toneladas en contenedores embarcadas en cabotaje con carga]]+dataMercanciaContenedores[[#This Row],[Toneladas en contenedores embarcadas en cabotaje vacíos]]</f>
        <v>100746</v>
      </c>
      <c r="H124" s="2">
        <v>3171</v>
      </c>
      <c r="I124" s="2">
        <v>8541</v>
      </c>
      <c r="J124" s="3">
        <f>+dataMercanciaContenedores[[#This Row],[Toneladas en contenedores desembarcadas en cabotaje con carga]]+dataMercanciaContenedores[[#This Row],[Toneladas en contenedores desembarcadas en cabotaje vacíos]]</f>
        <v>11712</v>
      </c>
      <c r="K124" s="3">
        <f>+dataMercanciaContenedores[[#This Row],[Toneladas en contenedores embarcadas en cabotaje con carga]]+dataMercanciaContenedores[[#This Row],[Toneladas en contenedores desembarcadas en cabotaje con carga]]</f>
        <v>102874</v>
      </c>
      <c r="L124" s="3">
        <f>+dataMercanciaContenedores[[#This Row],[Toneladas en contenedores embarcadas en cabotaje vacíos]]+dataMercanciaContenedores[[#This Row],[Toneladas en contenedores desembarcadas en cabotaje vacíos]]</f>
        <v>9584</v>
      </c>
      <c r="M124" s="3">
        <f>+dataMercanciaContenedores[[#This Row],[TOTAL toneladas en contenedores en cabotaje con carga]]+dataMercanciaContenedores[[#This Row],[TOTAL toneladas en contenedores en cabotaje vacíos]]</f>
        <v>112458</v>
      </c>
      <c r="N124" s="2">
        <v>1058889</v>
      </c>
      <c r="O124" s="2">
        <v>994</v>
      </c>
      <c r="P124" s="3">
        <f>+dataMercanciaContenedores[[#This Row],[Toneladas en contenedores embarcadas en exterior con carga]]+dataMercanciaContenedores[[#This Row],[Toneladas en contenedores embarcadas en exterior vacíos]]</f>
        <v>1059883</v>
      </c>
      <c r="Q124" s="2">
        <v>72841</v>
      </c>
      <c r="R124" s="2">
        <v>81794</v>
      </c>
      <c r="S124" s="3">
        <f>+dataMercanciaContenedores[[#This Row],[Toneladas en contenedores desembarcadas en exterior con carga]]+dataMercanciaContenedores[[#This Row],[Toneladas en contenedores desembarcadas en exterior vacíos]]</f>
        <v>154635</v>
      </c>
      <c r="T124" s="3">
        <f>+dataMercanciaContenedores[[#This Row],[Toneladas en contenedores embarcadas en exterior con carga]]+dataMercanciaContenedores[[#This Row],[Toneladas en contenedores desembarcadas en exterior con carga]]</f>
        <v>1131730</v>
      </c>
      <c r="U124" s="3">
        <f>+dataMercanciaContenedores[[#This Row],[Toneladas en contenedores embarcadas en exterior vacíos]]+dataMercanciaContenedores[[#This Row],[Toneladas en contenedores desembarcadas en exterior vacíos]]</f>
        <v>82788</v>
      </c>
      <c r="V124" s="3">
        <f>+dataMercanciaContenedores[[#This Row],[TOTAL toneladas en contenedores en exterior con carga]]+dataMercanciaContenedores[[#This Row],[TOTAL toneladas en contenedores en exterior vacíos]]</f>
        <v>1214518</v>
      </c>
      <c r="W124" s="3">
        <f>+dataMercanciaContenedores[[#This Row],[Toneladas en contenedores embarcadas en cabotaje con carga]]+dataMercanciaContenedores[[#This Row],[Toneladas en contenedores embarcadas en exterior con carga]]</f>
        <v>1158592</v>
      </c>
      <c r="X124" s="3">
        <f>+dataMercanciaContenedores[[#This Row],[Toneladas en contenedores embarcadas en cabotaje vacíos]]+dataMercanciaContenedores[[#This Row],[Toneladas en contenedores embarcadas en exterior vacíos]]</f>
        <v>2037</v>
      </c>
      <c r="Y124" s="3">
        <f>+dataMercanciaContenedores[[#This Row],[TOTAL Toneladas en contenedores con carga embarcadas]]+dataMercanciaContenedores[[#This Row],[TOTAL Toneladas en contenedores vacíos embarcadas]]</f>
        <v>1160629</v>
      </c>
      <c r="Z124" s="3">
        <f>+dataMercanciaContenedores[[#This Row],[Toneladas en contenedores desembarcadas en cabotaje con carga]]+dataMercanciaContenedores[[#This Row],[Toneladas en contenedores desembarcadas en exterior con carga]]</f>
        <v>76012</v>
      </c>
      <c r="AA124" s="3">
        <f>+dataMercanciaContenedores[[#This Row],[Toneladas en contenedores desembarcadas en cabotaje vacíos]]+dataMercanciaContenedores[[#This Row],[Toneladas en contenedores desembarcadas en exterior vacíos]]</f>
        <v>90335</v>
      </c>
      <c r="AB124" s="3">
        <f>+dataMercanciaContenedores[[#This Row],[TOTAL Toneladas en contenedores con carga desembarcadas]]+dataMercanciaContenedores[[#This Row],[TOTAL Toneladas en contenedores vacíos desembarcadas]]</f>
        <v>166347</v>
      </c>
      <c r="AC124" s="3">
        <f>+dataMercanciaContenedores[[#This Row],[TOTAL toneladas embarcadas en contenedor]]+dataMercanciaContenedores[[#This Row],[TOTAL toneladas desembarcadas en contenedor]]</f>
        <v>1326976</v>
      </c>
    </row>
    <row r="125" spans="1:29" hidden="1" x14ac:dyDescent="0.2">
      <c r="A125" s="1">
        <v>2007</v>
      </c>
      <c r="B125" s="1" t="s">
        <v>21</v>
      </c>
      <c r="C125" s="1" t="s">
        <v>40</v>
      </c>
      <c r="D125" s="1" t="s">
        <v>41</v>
      </c>
      <c r="E125" s="2">
        <v>8139</v>
      </c>
      <c r="F125" s="2">
        <v>9542</v>
      </c>
      <c r="G125" s="3">
        <f>+dataMercanciaContenedores[[#This Row],[Toneladas en contenedores embarcadas en cabotaje con carga]]+dataMercanciaContenedores[[#This Row],[Toneladas en contenedores embarcadas en cabotaje vacíos]]</f>
        <v>17681</v>
      </c>
      <c r="H125" s="2">
        <v>38742</v>
      </c>
      <c r="I125" s="2">
        <v>26</v>
      </c>
      <c r="J125" s="3">
        <f>+dataMercanciaContenedores[[#This Row],[Toneladas en contenedores desembarcadas en cabotaje con carga]]+dataMercanciaContenedores[[#This Row],[Toneladas en contenedores desembarcadas en cabotaje vacíos]]</f>
        <v>38768</v>
      </c>
      <c r="K125" s="3">
        <f>+dataMercanciaContenedores[[#This Row],[Toneladas en contenedores embarcadas en cabotaje con carga]]+dataMercanciaContenedores[[#This Row],[Toneladas en contenedores desembarcadas en cabotaje con carga]]</f>
        <v>46881</v>
      </c>
      <c r="L125" s="3">
        <f>+dataMercanciaContenedores[[#This Row],[Toneladas en contenedores embarcadas en cabotaje vacíos]]+dataMercanciaContenedores[[#This Row],[Toneladas en contenedores desembarcadas en cabotaje vacíos]]</f>
        <v>9568</v>
      </c>
      <c r="M125" s="3">
        <f>+dataMercanciaContenedores[[#This Row],[TOTAL toneladas en contenedores en cabotaje con carga]]+dataMercanciaContenedores[[#This Row],[TOTAL toneladas en contenedores en cabotaje vacíos]]</f>
        <v>56449</v>
      </c>
      <c r="N125" s="2">
        <v>58</v>
      </c>
      <c r="O125" s="2">
        <v>1112</v>
      </c>
      <c r="P125" s="3">
        <f>+dataMercanciaContenedores[[#This Row],[Toneladas en contenedores embarcadas en exterior con carga]]+dataMercanciaContenedores[[#This Row],[Toneladas en contenedores embarcadas en exterior vacíos]]</f>
        <v>1170</v>
      </c>
      <c r="Q125" s="2">
        <v>13606</v>
      </c>
      <c r="R125" s="2">
        <v>0</v>
      </c>
      <c r="S125" s="3">
        <f>+dataMercanciaContenedores[[#This Row],[Toneladas en contenedores desembarcadas en exterior con carga]]+dataMercanciaContenedores[[#This Row],[Toneladas en contenedores desembarcadas en exterior vacíos]]</f>
        <v>13606</v>
      </c>
      <c r="T125" s="3">
        <f>+dataMercanciaContenedores[[#This Row],[Toneladas en contenedores embarcadas en exterior con carga]]+dataMercanciaContenedores[[#This Row],[Toneladas en contenedores desembarcadas en exterior con carga]]</f>
        <v>13664</v>
      </c>
      <c r="U125" s="3">
        <f>+dataMercanciaContenedores[[#This Row],[Toneladas en contenedores embarcadas en exterior vacíos]]+dataMercanciaContenedores[[#This Row],[Toneladas en contenedores desembarcadas en exterior vacíos]]</f>
        <v>1112</v>
      </c>
      <c r="V125" s="3">
        <f>+dataMercanciaContenedores[[#This Row],[TOTAL toneladas en contenedores en exterior con carga]]+dataMercanciaContenedores[[#This Row],[TOTAL toneladas en contenedores en exterior vacíos]]</f>
        <v>14776</v>
      </c>
      <c r="W125" s="3">
        <f>+dataMercanciaContenedores[[#This Row],[Toneladas en contenedores embarcadas en cabotaje con carga]]+dataMercanciaContenedores[[#This Row],[Toneladas en contenedores embarcadas en exterior con carga]]</f>
        <v>8197</v>
      </c>
      <c r="X125" s="3">
        <f>+dataMercanciaContenedores[[#This Row],[Toneladas en contenedores embarcadas en cabotaje vacíos]]+dataMercanciaContenedores[[#This Row],[Toneladas en contenedores embarcadas en exterior vacíos]]</f>
        <v>10654</v>
      </c>
      <c r="Y125" s="3">
        <f>+dataMercanciaContenedores[[#This Row],[TOTAL Toneladas en contenedores con carga embarcadas]]+dataMercanciaContenedores[[#This Row],[TOTAL Toneladas en contenedores vacíos embarcadas]]</f>
        <v>18851</v>
      </c>
      <c r="Z125" s="3">
        <f>+dataMercanciaContenedores[[#This Row],[Toneladas en contenedores desembarcadas en cabotaje con carga]]+dataMercanciaContenedores[[#This Row],[Toneladas en contenedores desembarcadas en exterior con carga]]</f>
        <v>52348</v>
      </c>
      <c r="AA125" s="3">
        <f>+dataMercanciaContenedores[[#This Row],[Toneladas en contenedores desembarcadas en cabotaje vacíos]]+dataMercanciaContenedores[[#This Row],[Toneladas en contenedores desembarcadas en exterior vacíos]]</f>
        <v>26</v>
      </c>
      <c r="AB125" s="3">
        <f>+dataMercanciaContenedores[[#This Row],[TOTAL Toneladas en contenedores con carga desembarcadas]]+dataMercanciaContenedores[[#This Row],[TOTAL Toneladas en contenedores vacíos desembarcadas]]</f>
        <v>52374</v>
      </c>
      <c r="AC125" s="3">
        <f>+dataMercanciaContenedores[[#This Row],[TOTAL toneladas embarcadas en contenedor]]+dataMercanciaContenedores[[#This Row],[TOTAL toneladas desembarcadas en contenedor]]</f>
        <v>71225</v>
      </c>
    </row>
    <row r="126" spans="1:29" hidden="1" x14ac:dyDescent="0.2">
      <c r="A126" s="1">
        <v>2007</v>
      </c>
      <c r="B126" s="1" t="s">
        <v>22</v>
      </c>
      <c r="C126" s="1" t="s">
        <v>40</v>
      </c>
      <c r="D126" s="1" t="s">
        <v>41</v>
      </c>
      <c r="E126" s="2">
        <v>46636</v>
      </c>
      <c r="F126" s="2">
        <v>0</v>
      </c>
      <c r="G126" s="3">
        <f>+dataMercanciaContenedores[[#This Row],[Toneladas en contenedores embarcadas en cabotaje con carga]]+dataMercanciaContenedores[[#This Row],[Toneladas en contenedores embarcadas en cabotaje vacíos]]</f>
        <v>46636</v>
      </c>
      <c r="H126" s="2">
        <v>586</v>
      </c>
      <c r="I126" s="2">
        <v>0</v>
      </c>
      <c r="J126" s="3">
        <f>+dataMercanciaContenedores[[#This Row],[Toneladas en contenedores desembarcadas en cabotaje con carga]]+dataMercanciaContenedores[[#This Row],[Toneladas en contenedores desembarcadas en cabotaje vacíos]]</f>
        <v>586</v>
      </c>
      <c r="K126" s="3">
        <f>+dataMercanciaContenedores[[#This Row],[Toneladas en contenedores embarcadas en cabotaje con carga]]+dataMercanciaContenedores[[#This Row],[Toneladas en contenedores desembarcadas en cabotaje con carga]]</f>
        <v>47222</v>
      </c>
      <c r="L126" s="3">
        <f>+dataMercanciaContenedores[[#This Row],[Toneladas en contenedores embarcadas en cabotaje vacíos]]+dataMercanciaContenedores[[#This Row],[Toneladas en contenedores desembarcadas en cabotaje vacíos]]</f>
        <v>0</v>
      </c>
      <c r="M126" s="3">
        <f>+dataMercanciaContenedores[[#This Row],[TOTAL toneladas en contenedores en cabotaje con carga]]+dataMercanciaContenedores[[#This Row],[TOTAL toneladas en contenedores en cabotaje vacíos]]</f>
        <v>47222</v>
      </c>
      <c r="N126" s="2">
        <v>1066</v>
      </c>
      <c r="O126" s="2">
        <v>0</v>
      </c>
      <c r="P126" s="3">
        <f>+dataMercanciaContenedores[[#This Row],[Toneladas en contenedores embarcadas en exterior con carga]]+dataMercanciaContenedores[[#This Row],[Toneladas en contenedores embarcadas en exterior vacíos]]</f>
        <v>1066</v>
      </c>
      <c r="Q126" s="2">
        <v>78</v>
      </c>
      <c r="R126" s="2">
        <v>0</v>
      </c>
      <c r="S126" s="3">
        <f>+dataMercanciaContenedores[[#This Row],[Toneladas en contenedores desembarcadas en exterior con carga]]+dataMercanciaContenedores[[#This Row],[Toneladas en contenedores desembarcadas en exterior vacíos]]</f>
        <v>78</v>
      </c>
      <c r="T126" s="3">
        <f>+dataMercanciaContenedores[[#This Row],[Toneladas en contenedores embarcadas en exterior con carga]]+dataMercanciaContenedores[[#This Row],[Toneladas en contenedores desembarcadas en exterior con carga]]</f>
        <v>1144</v>
      </c>
      <c r="U126" s="3">
        <f>+dataMercanciaContenedores[[#This Row],[Toneladas en contenedores embarcadas en exterior vacíos]]+dataMercanciaContenedores[[#This Row],[Toneladas en contenedores desembarcadas en exterior vacíos]]</f>
        <v>0</v>
      </c>
      <c r="V126" s="3">
        <f>+dataMercanciaContenedores[[#This Row],[TOTAL toneladas en contenedores en exterior con carga]]+dataMercanciaContenedores[[#This Row],[TOTAL toneladas en contenedores en exterior vacíos]]</f>
        <v>1144</v>
      </c>
      <c r="W126" s="3">
        <f>+dataMercanciaContenedores[[#This Row],[Toneladas en contenedores embarcadas en cabotaje con carga]]+dataMercanciaContenedores[[#This Row],[Toneladas en contenedores embarcadas en exterior con carga]]</f>
        <v>47702</v>
      </c>
      <c r="X126" s="3">
        <f>+dataMercanciaContenedores[[#This Row],[Toneladas en contenedores embarcadas en cabotaje vacíos]]+dataMercanciaContenedores[[#This Row],[Toneladas en contenedores embarcadas en exterior vacíos]]</f>
        <v>0</v>
      </c>
      <c r="Y126" s="3">
        <f>+dataMercanciaContenedores[[#This Row],[TOTAL Toneladas en contenedores con carga embarcadas]]+dataMercanciaContenedores[[#This Row],[TOTAL Toneladas en contenedores vacíos embarcadas]]</f>
        <v>47702</v>
      </c>
      <c r="Z126" s="3">
        <f>+dataMercanciaContenedores[[#This Row],[Toneladas en contenedores desembarcadas en cabotaje con carga]]+dataMercanciaContenedores[[#This Row],[Toneladas en contenedores desembarcadas en exterior con carga]]</f>
        <v>664</v>
      </c>
      <c r="AA126" s="3">
        <f>+dataMercanciaContenedores[[#This Row],[Toneladas en contenedores desembarcadas en cabotaje vacíos]]+dataMercanciaContenedores[[#This Row],[Toneladas en contenedores desembarcadas en exterior vacíos]]</f>
        <v>0</v>
      </c>
      <c r="AB126" s="3">
        <f>+dataMercanciaContenedores[[#This Row],[TOTAL Toneladas en contenedores con carga desembarcadas]]+dataMercanciaContenedores[[#This Row],[TOTAL Toneladas en contenedores vacíos desembarcadas]]</f>
        <v>664</v>
      </c>
      <c r="AC126" s="3">
        <f>+dataMercanciaContenedores[[#This Row],[TOTAL toneladas embarcadas en contenedor]]+dataMercanciaContenedores[[#This Row],[TOTAL toneladas desembarcadas en contenedor]]</f>
        <v>48366</v>
      </c>
    </row>
    <row r="127" spans="1:29" hidden="1" x14ac:dyDescent="0.2">
      <c r="A127" s="1">
        <v>2007</v>
      </c>
      <c r="B127" s="1" t="s">
        <v>23</v>
      </c>
      <c r="C127" s="1" t="s">
        <v>40</v>
      </c>
      <c r="D127" s="1" t="s">
        <v>41</v>
      </c>
      <c r="E127" s="2">
        <v>4228</v>
      </c>
      <c r="F127" s="2">
        <v>492</v>
      </c>
      <c r="G127" s="3">
        <f>+dataMercanciaContenedores[[#This Row],[Toneladas en contenedores embarcadas en cabotaje con carga]]+dataMercanciaContenedores[[#This Row],[Toneladas en contenedores embarcadas en cabotaje vacíos]]</f>
        <v>4720</v>
      </c>
      <c r="H127" s="2">
        <v>6</v>
      </c>
      <c r="I127" s="2">
        <v>6004</v>
      </c>
      <c r="J127" s="3">
        <f>+dataMercanciaContenedores[[#This Row],[Toneladas en contenedores desembarcadas en cabotaje con carga]]+dataMercanciaContenedores[[#This Row],[Toneladas en contenedores desembarcadas en cabotaje vacíos]]</f>
        <v>6010</v>
      </c>
      <c r="K127" s="3">
        <f>+dataMercanciaContenedores[[#This Row],[Toneladas en contenedores embarcadas en cabotaje con carga]]+dataMercanciaContenedores[[#This Row],[Toneladas en contenedores desembarcadas en cabotaje con carga]]</f>
        <v>4234</v>
      </c>
      <c r="L127" s="3">
        <f>+dataMercanciaContenedores[[#This Row],[Toneladas en contenedores embarcadas en cabotaje vacíos]]+dataMercanciaContenedores[[#This Row],[Toneladas en contenedores desembarcadas en cabotaje vacíos]]</f>
        <v>6496</v>
      </c>
      <c r="M127" s="3">
        <f>+dataMercanciaContenedores[[#This Row],[TOTAL toneladas en contenedores en cabotaje con carga]]+dataMercanciaContenedores[[#This Row],[TOTAL toneladas en contenedores en cabotaje vacíos]]</f>
        <v>10730</v>
      </c>
      <c r="N127" s="2">
        <v>99229</v>
      </c>
      <c r="O127" s="2">
        <v>1178</v>
      </c>
      <c r="P127" s="3">
        <f>+dataMercanciaContenedores[[#This Row],[Toneladas en contenedores embarcadas en exterior con carga]]+dataMercanciaContenedores[[#This Row],[Toneladas en contenedores embarcadas en exterior vacíos]]</f>
        <v>100407</v>
      </c>
      <c r="Q127" s="2">
        <v>62917</v>
      </c>
      <c r="R127" s="2">
        <v>192</v>
      </c>
      <c r="S127" s="3">
        <f>+dataMercanciaContenedores[[#This Row],[Toneladas en contenedores desembarcadas en exterior con carga]]+dataMercanciaContenedores[[#This Row],[Toneladas en contenedores desembarcadas en exterior vacíos]]</f>
        <v>63109</v>
      </c>
      <c r="T127" s="3">
        <f>+dataMercanciaContenedores[[#This Row],[Toneladas en contenedores embarcadas en exterior con carga]]+dataMercanciaContenedores[[#This Row],[Toneladas en contenedores desembarcadas en exterior con carga]]</f>
        <v>162146</v>
      </c>
      <c r="U127" s="3">
        <f>+dataMercanciaContenedores[[#This Row],[Toneladas en contenedores embarcadas en exterior vacíos]]+dataMercanciaContenedores[[#This Row],[Toneladas en contenedores desembarcadas en exterior vacíos]]</f>
        <v>1370</v>
      </c>
      <c r="V127" s="3">
        <f>+dataMercanciaContenedores[[#This Row],[TOTAL toneladas en contenedores en exterior con carga]]+dataMercanciaContenedores[[#This Row],[TOTAL toneladas en contenedores en exterior vacíos]]</f>
        <v>163516</v>
      </c>
      <c r="W127" s="3">
        <f>+dataMercanciaContenedores[[#This Row],[Toneladas en contenedores embarcadas en cabotaje con carga]]+dataMercanciaContenedores[[#This Row],[Toneladas en contenedores embarcadas en exterior con carga]]</f>
        <v>103457</v>
      </c>
      <c r="X127" s="3">
        <f>+dataMercanciaContenedores[[#This Row],[Toneladas en contenedores embarcadas en cabotaje vacíos]]+dataMercanciaContenedores[[#This Row],[Toneladas en contenedores embarcadas en exterior vacíos]]</f>
        <v>1670</v>
      </c>
      <c r="Y127" s="3">
        <f>+dataMercanciaContenedores[[#This Row],[TOTAL Toneladas en contenedores con carga embarcadas]]+dataMercanciaContenedores[[#This Row],[TOTAL Toneladas en contenedores vacíos embarcadas]]</f>
        <v>105127</v>
      </c>
      <c r="Z127" s="3">
        <f>+dataMercanciaContenedores[[#This Row],[Toneladas en contenedores desembarcadas en cabotaje con carga]]+dataMercanciaContenedores[[#This Row],[Toneladas en contenedores desembarcadas en exterior con carga]]</f>
        <v>62923</v>
      </c>
      <c r="AA127" s="3">
        <f>+dataMercanciaContenedores[[#This Row],[Toneladas en contenedores desembarcadas en cabotaje vacíos]]+dataMercanciaContenedores[[#This Row],[Toneladas en contenedores desembarcadas en exterior vacíos]]</f>
        <v>6196</v>
      </c>
      <c r="AB127" s="3">
        <f>+dataMercanciaContenedores[[#This Row],[TOTAL Toneladas en contenedores con carga desembarcadas]]+dataMercanciaContenedores[[#This Row],[TOTAL Toneladas en contenedores vacíos desembarcadas]]</f>
        <v>69119</v>
      </c>
      <c r="AC127" s="3">
        <f>+dataMercanciaContenedores[[#This Row],[TOTAL toneladas embarcadas en contenedor]]+dataMercanciaContenedores[[#This Row],[TOTAL toneladas desembarcadas en contenedor]]</f>
        <v>174246</v>
      </c>
    </row>
    <row r="128" spans="1:29" hidden="1" x14ac:dyDescent="0.2">
      <c r="A128" s="1">
        <v>2007</v>
      </c>
      <c r="B128" s="1" t="s">
        <v>24</v>
      </c>
      <c r="C128" s="1" t="s">
        <v>40</v>
      </c>
      <c r="D128" s="1" t="s">
        <v>41</v>
      </c>
      <c r="E128" s="2">
        <v>0</v>
      </c>
      <c r="F128" s="2">
        <v>0</v>
      </c>
      <c r="G128" s="3">
        <f>+dataMercanciaContenedores[[#This Row],[Toneladas en contenedores embarcadas en cabotaje con carga]]+dataMercanciaContenedores[[#This Row],[Toneladas en contenedores embarcadas en cabotaje vacíos]]</f>
        <v>0</v>
      </c>
      <c r="H128" s="2">
        <v>0</v>
      </c>
      <c r="I128" s="2">
        <v>0</v>
      </c>
      <c r="J128" s="3">
        <f>+dataMercanciaContenedores[[#This Row],[Toneladas en contenedores desembarcadas en cabotaje con carga]]+dataMercanciaContenedores[[#This Row],[Toneladas en contenedores desembarcadas en cabotaje vacíos]]</f>
        <v>0</v>
      </c>
      <c r="K128" s="3">
        <f>+dataMercanciaContenedores[[#This Row],[Toneladas en contenedores embarcadas en cabotaje con carga]]+dataMercanciaContenedores[[#This Row],[Toneladas en contenedores desembarcadas en cabotaje con carga]]</f>
        <v>0</v>
      </c>
      <c r="L128" s="3">
        <f>+dataMercanciaContenedores[[#This Row],[Toneladas en contenedores embarcadas en cabotaje vacíos]]+dataMercanciaContenedores[[#This Row],[Toneladas en contenedores desembarcadas en cabotaje vacíos]]</f>
        <v>0</v>
      </c>
      <c r="M128" s="3">
        <f>+dataMercanciaContenedores[[#This Row],[TOTAL toneladas en contenedores en cabotaje con carga]]+dataMercanciaContenedores[[#This Row],[TOTAL toneladas en contenedores en cabotaje vacíos]]</f>
        <v>0</v>
      </c>
      <c r="N128" s="2">
        <v>0</v>
      </c>
      <c r="O128" s="2">
        <v>0</v>
      </c>
      <c r="P128" s="3">
        <f>+dataMercanciaContenedores[[#This Row],[Toneladas en contenedores embarcadas en exterior con carga]]+dataMercanciaContenedores[[#This Row],[Toneladas en contenedores embarcadas en exterior vacíos]]</f>
        <v>0</v>
      </c>
      <c r="Q128" s="2">
        <v>0</v>
      </c>
      <c r="R128" s="2">
        <v>0</v>
      </c>
      <c r="S128" s="3">
        <f>+dataMercanciaContenedores[[#This Row],[Toneladas en contenedores desembarcadas en exterior con carga]]+dataMercanciaContenedores[[#This Row],[Toneladas en contenedores desembarcadas en exterior vacíos]]</f>
        <v>0</v>
      </c>
      <c r="T128" s="3">
        <f>+dataMercanciaContenedores[[#This Row],[Toneladas en contenedores embarcadas en exterior con carga]]+dataMercanciaContenedores[[#This Row],[Toneladas en contenedores desembarcadas en exterior con carga]]</f>
        <v>0</v>
      </c>
      <c r="U128" s="3">
        <f>+dataMercanciaContenedores[[#This Row],[Toneladas en contenedores embarcadas en exterior vacíos]]+dataMercanciaContenedores[[#This Row],[Toneladas en contenedores desembarcadas en exterior vacíos]]</f>
        <v>0</v>
      </c>
      <c r="V128" s="3">
        <f>+dataMercanciaContenedores[[#This Row],[TOTAL toneladas en contenedores en exterior con carga]]+dataMercanciaContenedores[[#This Row],[TOTAL toneladas en contenedores en exterior vacíos]]</f>
        <v>0</v>
      </c>
      <c r="W128" s="3">
        <f>+dataMercanciaContenedores[[#This Row],[Toneladas en contenedores embarcadas en cabotaje con carga]]+dataMercanciaContenedores[[#This Row],[Toneladas en contenedores embarcadas en exterior con carga]]</f>
        <v>0</v>
      </c>
      <c r="X128" s="3">
        <f>+dataMercanciaContenedores[[#This Row],[Toneladas en contenedores embarcadas en cabotaje vacíos]]+dataMercanciaContenedores[[#This Row],[Toneladas en contenedores embarcadas en exterior vacíos]]</f>
        <v>0</v>
      </c>
      <c r="Y128" s="3">
        <f>+dataMercanciaContenedores[[#This Row],[TOTAL Toneladas en contenedores con carga embarcadas]]+dataMercanciaContenedores[[#This Row],[TOTAL Toneladas en contenedores vacíos embarcadas]]</f>
        <v>0</v>
      </c>
      <c r="Z128" s="3">
        <f>+dataMercanciaContenedores[[#This Row],[Toneladas en contenedores desembarcadas en cabotaje con carga]]+dataMercanciaContenedores[[#This Row],[Toneladas en contenedores desembarcadas en exterior con carga]]</f>
        <v>0</v>
      </c>
      <c r="AA128" s="3">
        <f>+dataMercanciaContenedores[[#This Row],[Toneladas en contenedores desembarcadas en cabotaje vacíos]]+dataMercanciaContenedores[[#This Row],[Toneladas en contenedores desembarcadas en exterior vacíos]]</f>
        <v>0</v>
      </c>
      <c r="AB128" s="3">
        <f>+dataMercanciaContenedores[[#This Row],[TOTAL Toneladas en contenedores con carga desembarcadas]]+dataMercanciaContenedores[[#This Row],[TOTAL Toneladas en contenedores vacíos desembarcadas]]</f>
        <v>0</v>
      </c>
      <c r="AC128" s="3">
        <f>+dataMercanciaContenedores[[#This Row],[TOTAL toneladas embarcadas en contenedor]]+dataMercanciaContenedores[[#This Row],[TOTAL toneladas desembarcadas en contenedor]]</f>
        <v>0</v>
      </c>
    </row>
    <row r="129" spans="1:29" hidden="1" x14ac:dyDescent="0.2">
      <c r="A129" s="1">
        <v>2007</v>
      </c>
      <c r="B129" s="1" t="s">
        <v>25</v>
      </c>
      <c r="C129" s="1" t="s">
        <v>40</v>
      </c>
      <c r="D129" s="1" t="s">
        <v>41</v>
      </c>
      <c r="E129" s="2">
        <v>658326</v>
      </c>
      <c r="F129" s="2">
        <v>273869</v>
      </c>
      <c r="G129" s="3">
        <f>+dataMercanciaContenedores[[#This Row],[Toneladas en contenedores embarcadas en cabotaje con carga]]+dataMercanciaContenedores[[#This Row],[Toneladas en contenedores embarcadas en cabotaje vacíos]]</f>
        <v>932195</v>
      </c>
      <c r="H129" s="2">
        <v>2267295</v>
      </c>
      <c r="I129" s="2">
        <v>22831</v>
      </c>
      <c r="J129" s="3">
        <f>+dataMercanciaContenedores[[#This Row],[Toneladas en contenedores desembarcadas en cabotaje con carga]]+dataMercanciaContenedores[[#This Row],[Toneladas en contenedores desembarcadas en cabotaje vacíos]]</f>
        <v>2290126</v>
      </c>
      <c r="K129" s="3">
        <f>+dataMercanciaContenedores[[#This Row],[Toneladas en contenedores embarcadas en cabotaje con carga]]+dataMercanciaContenedores[[#This Row],[Toneladas en contenedores desembarcadas en cabotaje con carga]]</f>
        <v>2925621</v>
      </c>
      <c r="L129" s="3">
        <f>+dataMercanciaContenedores[[#This Row],[Toneladas en contenedores embarcadas en cabotaje vacíos]]+dataMercanciaContenedores[[#This Row],[Toneladas en contenedores desembarcadas en cabotaje vacíos]]</f>
        <v>296700</v>
      </c>
      <c r="M129" s="3">
        <f>+dataMercanciaContenedores[[#This Row],[TOTAL toneladas en contenedores en cabotaje con carga]]+dataMercanciaContenedores[[#This Row],[TOTAL toneladas en contenedores en cabotaje vacíos]]</f>
        <v>3222321</v>
      </c>
      <c r="N129" s="2">
        <v>5239968</v>
      </c>
      <c r="O129" s="2">
        <v>213098</v>
      </c>
      <c r="P129" s="3">
        <f>+dataMercanciaContenedores[[#This Row],[Toneladas en contenedores embarcadas en exterior con carga]]+dataMercanciaContenedores[[#This Row],[Toneladas en contenedores embarcadas en exterior vacíos]]</f>
        <v>5453066</v>
      </c>
      <c r="Q129" s="2">
        <v>6022882</v>
      </c>
      <c r="R129" s="2">
        <v>86358</v>
      </c>
      <c r="S129" s="3">
        <f>+dataMercanciaContenedores[[#This Row],[Toneladas en contenedores desembarcadas en exterior con carga]]+dataMercanciaContenedores[[#This Row],[Toneladas en contenedores desembarcadas en exterior vacíos]]</f>
        <v>6109240</v>
      </c>
      <c r="T129" s="3">
        <f>+dataMercanciaContenedores[[#This Row],[Toneladas en contenedores embarcadas en exterior con carga]]+dataMercanciaContenedores[[#This Row],[Toneladas en contenedores desembarcadas en exterior con carga]]</f>
        <v>11262850</v>
      </c>
      <c r="U129" s="3">
        <f>+dataMercanciaContenedores[[#This Row],[Toneladas en contenedores embarcadas en exterior vacíos]]+dataMercanciaContenedores[[#This Row],[Toneladas en contenedores desembarcadas en exterior vacíos]]</f>
        <v>299456</v>
      </c>
      <c r="V129" s="3">
        <f>+dataMercanciaContenedores[[#This Row],[TOTAL toneladas en contenedores en exterior con carga]]+dataMercanciaContenedores[[#This Row],[TOTAL toneladas en contenedores en exterior vacíos]]</f>
        <v>11562306</v>
      </c>
      <c r="W129" s="3">
        <f>+dataMercanciaContenedores[[#This Row],[Toneladas en contenedores embarcadas en cabotaje con carga]]+dataMercanciaContenedores[[#This Row],[Toneladas en contenedores embarcadas en exterior con carga]]</f>
        <v>5898294</v>
      </c>
      <c r="X129" s="3">
        <f>+dataMercanciaContenedores[[#This Row],[Toneladas en contenedores embarcadas en cabotaje vacíos]]+dataMercanciaContenedores[[#This Row],[Toneladas en contenedores embarcadas en exterior vacíos]]</f>
        <v>486967</v>
      </c>
      <c r="Y129" s="3">
        <f>+dataMercanciaContenedores[[#This Row],[TOTAL Toneladas en contenedores con carga embarcadas]]+dataMercanciaContenedores[[#This Row],[TOTAL Toneladas en contenedores vacíos embarcadas]]</f>
        <v>6385261</v>
      </c>
      <c r="Z129" s="3">
        <f>+dataMercanciaContenedores[[#This Row],[Toneladas en contenedores desembarcadas en cabotaje con carga]]+dataMercanciaContenedores[[#This Row],[Toneladas en contenedores desembarcadas en exterior con carga]]</f>
        <v>8290177</v>
      </c>
      <c r="AA129" s="3">
        <f>+dataMercanciaContenedores[[#This Row],[Toneladas en contenedores desembarcadas en cabotaje vacíos]]+dataMercanciaContenedores[[#This Row],[Toneladas en contenedores desembarcadas en exterior vacíos]]</f>
        <v>109189</v>
      </c>
      <c r="AB129" s="3">
        <f>+dataMercanciaContenedores[[#This Row],[TOTAL Toneladas en contenedores con carga desembarcadas]]+dataMercanciaContenedores[[#This Row],[TOTAL Toneladas en contenedores vacíos desembarcadas]]</f>
        <v>8399366</v>
      </c>
      <c r="AC129" s="3">
        <f>+dataMercanciaContenedores[[#This Row],[TOTAL toneladas embarcadas en contenedor]]+dataMercanciaContenedores[[#This Row],[TOTAL toneladas desembarcadas en contenedor]]</f>
        <v>14784627</v>
      </c>
    </row>
    <row r="130" spans="1:29" hidden="1" x14ac:dyDescent="0.2">
      <c r="A130" s="1">
        <v>2007</v>
      </c>
      <c r="B130" s="1" t="s">
        <v>26</v>
      </c>
      <c r="C130" s="1" t="s">
        <v>40</v>
      </c>
      <c r="D130" s="1" t="s">
        <v>41</v>
      </c>
      <c r="E130" s="2">
        <v>138824</v>
      </c>
      <c r="F130" s="2">
        <v>37290</v>
      </c>
      <c r="G130" s="3">
        <f>+dataMercanciaContenedores[[#This Row],[Toneladas en contenedores embarcadas en cabotaje con carga]]+dataMercanciaContenedores[[#This Row],[Toneladas en contenedores embarcadas en cabotaje vacíos]]</f>
        <v>176114</v>
      </c>
      <c r="H130" s="2">
        <v>18813</v>
      </c>
      <c r="I130" s="2">
        <v>3332</v>
      </c>
      <c r="J130" s="3">
        <f>+dataMercanciaContenedores[[#This Row],[Toneladas en contenedores desembarcadas en cabotaje con carga]]+dataMercanciaContenedores[[#This Row],[Toneladas en contenedores desembarcadas en cabotaje vacíos]]</f>
        <v>22145</v>
      </c>
      <c r="K130" s="3">
        <f>+dataMercanciaContenedores[[#This Row],[Toneladas en contenedores embarcadas en cabotaje con carga]]+dataMercanciaContenedores[[#This Row],[Toneladas en contenedores desembarcadas en cabotaje con carga]]</f>
        <v>157637</v>
      </c>
      <c r="L130" s="3">
        <f>+dataMercanciaContenedores[[#This Row],[Toneladas en contenedores embarcadas en cabotaje vacíos]]+dataMercanciaContenedores[[#This Row],[Toneladas en contenedores desembarcadas en cabotaje vacíos]]</f>
        <v>40622</v>
      </c>
      <c r="M130" s="3">
        <f>+dataMercanciaContenedores[[#This Row],[TOTAL toneladas en contenedores en cabotaje con carga]]+dataMercanciaContenedores[[#This Row],[TOTAL toneladas en contenedores en cabotaje vacíos]]</f>
        <v>198259</v>
      </c>
      <c r="N130" s="2">
        <v>1596756</v>
      </c>
      <c r="O130" s="2">
        <v>242307</v>
      </c>
      <c r="P130" s="3">
        <f>+dataMercanciaContenedores[[#This Row],[Toneladas en contenedores embarcadas en exterior con carga]]+dataMercanciaContenedores[[#This Row],[Toneladas en contenedores embarcadas en exterior vacíos]]</f>
        <v>1839063</v>
      </c>
      <c r="Q130" s="2">
        <v>1757436</v>
      </c>
      <c r="R130" s="2">
        <v>276464</v>
      </c>
      <c r="S130" s="3">
        <f>+dataMercanciaContenedores[[#This Row],[Toneladas en contenedores desembarcadas en exterior con carga]]+dataMercanciaContenedores[[#This Row],[Toneladas en contenedores desembarcadas en exterior vacíos]]</f>
        <v>2033900</v>
      </c>
      <c r="T130" s="3">
        <f>+dataMercanciaContenedores[[#This Row],[Toneladas en contenedores embarcadas en exterior con carga]]+dataMercanciaContenedores[[#This Row],[Toneladas en contenedores desembarcadas en exterior con carga]]</f>
        <v>3354192</v>
      </c>
      <c r="U130" s="3">
        <f>+dataMercanciaContenedores[[#This Row],[Toneladas en contenedores embarcadas en exterior vacíos]]+dataMercanciaContenedores[[#This Row],[Toneladas en contenedores desembarcadas en exterior vacíos]]</f>
        <v>518771</v>
      </c>
      <c r="V130" s="3">
        <f>+dataMercanciaContenedores[[#This Row],[TOTAL toneladas en contenedores en exterior con carga]]+dataMercanciaContenedores[[#This Row],[TOTAL toneladas en contenedores en exterior vacíos]]</f>
        <v>3872963</v>
      </c>
      <c r="W130" s="3">
        <f>+dataMercanciaContenedores[[#This Row],[Toneladas en contenedores embarcadas en cabotaje con carga]]+dataMercanciaContenedores[[#This Row],[Toneladas en contenedores embarcadas en exterior con carga]]</f>
        <v>1735580</v>
      </c>
      <c r="X130" s="3">
        <f>+dataMercanciaContenedores[[#This Row],[Toneladas en contenedores embarcadas en cabotaje vacíos]]+dataMercanciaContenedores[[#This Row],[Toneladas en contenedores embarcadas en exterior vacíos]]</f>
        <v>279597</v>
      </c>
      <c r="Y130" s="3">
        <f>+dataMercanciaContenedores[[#This Row],[TOTAL Toneladas en contenedores con carga embarcadas]]+dataMercanciaContenedores[[#This Row],[TOTAL Toneladas en contenedores vacíos embarcadas]]</f>
        <v>2015177</v>
      </c>
      <c r="Z130" s="3">
        <f>+dataMercanciaContenedores[[#This Row],[Toneladas en contenedores desembarcadas en cabotaje con carga]]+dataMercanciaContenedores[[#This Row],[Toneladas en contenedores desembarcadas en exterior con carga]]</f>
        <v>1776249</v>
      </c>
      <c r="AA130" s="3">
        <f>+dataMercanciaContenedores[[#This Row],[Toneladas en contenedores desembarcadas en cabotaje vacíos]]+dataMercanciaContenedores[[#This Row],[Toneladas en contenedores desembarcadas en exterior vacíos]]</f>
        <v>279796</v>
      </c>
      <c r="AB130" s="3">
        <f>+dataMercanciaContenedores[[#This Row],[TOTAL Toneladas en contenedores con carga desembarcadas]]+dataMercanciaContenedores[[#This Row],[TOTAL Toneladas en contenedores vacíos desembarcadas]]</f>
        <v>2056045</v>
      </c>
      <c r="AC130" s="3">
        <f>+dataMercanciaContenedores[[#This Row],[TOTAL toneladas embarcadas en contenedor]]+dataMercanciaContenedores[[#This Row],[TOTAL toneladas desembarcadas en contenedor]]</f>
        <v>4071222</v>
      </c>
    </row>
    <row r="131" spans="1:29" hidden="1" x14ac:dyDescent="0.2">
      <c r="A131" s="1">
        <v>2007</v>
      </c>
      <c r="B131" s="1" t="s">
        <v>27</v>
      </c>
      <c r="C131" s="1" t="s">
        <v>40</v>
      </c>
      <c r="D131" s="1" t="s">
        <v>41</v>
      </c>
      <c r="E131" s="2">
        <v>236159</v>
      </c>
      <c r="F131" s="2">
        <v>1436</v>
      </c>
      <c r="G131" s="3">
        <f>+dataMercanciaContenedores[[#This Row],[Toneladas en contenedores embarcadas en cabotaje con carga]]+dataMercanciaContenedores[[#This Row],[Toneladas en contenedores embarcadas en cabotaje vacíos]]</f>
        <v>237595</v>
      </c>
      <c r="H131" s="2">
        <v>46942</v>
      </c>
      <c r="I131" s="2">
        <v>30583</v>
      </c>
      <c r="J131" s="3">
        <f>+dataMercanciaContenedores[[#This Row],[Toneladas en contenedores desembarcadas en cabotaje con carga]]+dataMercanciaContenedores[[#This Row],[Toneladas en contenedores desembarcadas en cabotaje vacíos]]</f>
        <v>77525</v>
      </c>
      <c r="K131" s="3">
        <f>+dataMercanciaContenedores[[#This Row],[Toneladas en contenedores embarcadas en cabotaje con carga]]+dataMercanciaContenedores[[#This Row],[Toneladas en contenedores desembarcadas en cabotaje con carga]]</f>
        <v>283101</v>
      </c>
      <c r="L131" s="3">
        <f>+dataMercanciaContenedores[[#This Row],[Toneladas en contenedores embarcadas en cabotaje vacíos]]+dataMercanciaContenedores[[#This Row],[Toneladas en contenedores desembarcadas en cabotaje vacíos]]</f>
        <v>32019</v>
      </c>
      <c r="M131" s="3">
        <f>+dataMercanciaContenedores[[#This Row],[TOTAL toneladas en contenedores en cabotaje con carga]]+dataMercanciaContenedores[[#This Row],[TOTAL toneladas en contenedores en cabotaje vacíos]]</f>
        <v>315120</v>
      </c>
      <c r="N131" s="2">
        <v>22821</v>
      </c>
      <c r="O131" s="2">
        <v>4468</v>
      </c>
      <c r="P131" s="3">
        <f>+dataMercanciaContenedores[[#This Row],[Toneladas en contenedores embarcadas en exterior con carga]]+dataMercanciaContenedores[[#This Row],[Toneladas en contenedores embarcadas en exterior vacíos]]</f>
        <v>27289</v>
      </c>
      <c r="Q131" s="2">
        <v>70232</v>
      </c>
      <c r="R131" s="2">
        <v>506</v>
      </c>
      <c r="S131" s="3">
        <f>+dataMercanciaContenedores[[#This Row],[Toneladas en contenedores desembarcadas en exterior con carga]]+dataMercanciaContenedores[[#This Row],[Toneladas en contenedores desembarcadas en exterior vacíos]]</f>
        <v>70738</v>
      </c>
      <c r="T131" s="3">
        <f>+dataMercanciaContenedores[[#This Row],[Toneladas en contenedores embarcadas en exterior con carga]]+dataMercanciaContenedores[[#This Row],[Toneladas en contenedores desembarcadas en exterior con carga]]</f>
        <v>93053</v>
      </c>
      <c r="U131" s="3">
        <f>+dataMercanciaContenedores[[#This Row],[Toneladas en contenedores embarcadas en exterior vacíos]]+dataMercanciaContenedores[[#This Row],[Toneladas en contenedores desembarcadas en exterior vacíos]]</f>
        <v>4974</v>
      </c>
      <c r="V131" s="3">
        <f>+dataMercanciaContenedores[[#This Row],[TOTAL toneladas en contenedores en exterior con carga]]+dataMercanciaContenedores[[#This Row],[TOTAL toneladas en contenedores en exterior vacíos]]</f>
        <v>98027</v>
      </c>
      <c r="W131" s="3">
        <f>+dataMercanciaContenedores[[#This Row],[Toneladas en contenedores embarcadas en cabotaje con carga]]+dataMercanciaContenedores[[#This Row],[Toneladas en contenedores embarcadas en exterior con carga]]</f>
        <v>258980</v>
      </c>
      <c r="X131" s="3">
        <f>+dataMercanciaContenedores[[#This Row],[Toneladas en contenedores embarcadas en cabotaje vacíos]]+dataMercanciaContenedores[[#This Row],[Toneladas en contenedores embarcadas en exterior vacíos]]</f>
        <v>5904</v>
      </c>
      <c r="Y131" s="3">
        <f>+dataMercanciaContenedores[[#This Row],[TOTAL Toneladas en contenedores con carga embarcadas]]+dataMercanciaContenedores[[#This Row],[TOTAL Toneladas en contenedores vacíos embarcadas]]</f>
        <v>264884</v>
      </c>
      <c r="Z131" s="3">
        <f>+dataMercanciaContenedores[[#This Row],[Toneladas en contenedores desembarcadas en cabotaje con carga]]+dataMercanciaContenedores[[#This Row],[Toneladas en contenedores desembarcadas en exterior con carga]]</f>
        <v>117174</v>
      </c>
      <c r="AA131" s="3">
        <f>+dataMercanciaContenedores[[#This Row],[Toneladas en contenedores desembarcadas en cabotaje vacíos]]+dataMercanciaContenedores[[#This Row],[Toneladas en contenedores desembarcadas en exterior vacíos]]</f>
        <v>31089</v>
      </c>
      <c r="AB131" s="3">
        <f>+dataMercanciaContenedores[[#This Row],[TOTAL Toneladas en contenedores con carga desembarcadas]]+dataMercanciaContenedores[[#This Row],[TOTAL Toneladas en contenedores vacíos desembarcadas]]</f>
        <v>148263</v>
      </c>
      <c r="AC131" s="3">
        <f>+dataMercanciaContenedores[[#This Row],[TOTAL toneladas embarcadas en contenedor]]+dataMercanciaContenedores[[#This Row],[TOTAL toneladas desembarcadas en contenedor]]</f>
        <v>413147</v>
      </c>
    </row>
    <row r="132" spans="1:29" hidden="1" x14ac:dyDescent="0.2">
      <c r="A132" s="1">
        <v>2007</v>
      </c>
      <c r="B132" s="1" t="s">
        <v>28</v>
      </c>
      <c r="C132" s="1" t="s">
        <v>40</v>
      </c>
      <c r="D132" s="1" t="s">
        <v>41</v>
      </c>
      <c r="E132" s="2">
        <v>1149</v>
      </c>
      <c r="F132" s="2">
        <v>21199</v>
      </c>
      <c r="G132" s="3">
        <f>+dataMercanciaContenedores[[#This Row],[Toneladas en contenedores embarcadas en cabotaje con carga]]+dataMercanciaContenedores[[#This Row],[Toneladas en contenedores embarcadas en cabotaje vacíos]]</f>
        <v>22348</v>
      </c>
      <c r="H132" s="2">
        <v>100217</v>
      </c>
      <c r="I132" s="2">
        <v>0</v>
      </c>
      <c r="J132" s="3">
        <f>+dataMercanciaContenedores[[#This Row],[Toneladas en contenedores desembarcadas en cabotaje con carga]]+dataMercanciaContenedores[[#This Row],[Toneladas en contenedores desembarcadas en cabotaje vacíos]]</f>
        <v>100217</v>
      </c>
      <c r="K132" s="3">
        <f>+dataMercanciaContenedores[[#This Row],[Toneladas en contenedores embarcadas en cabotaje con carga]]+dataMercanciaContenedores[[#This Row],[Toneladas en contenedores desembarcadas en cabotaje con carga]]</f>
        <v>101366</v>
      </c>
      <c r="L132" s="3">
        <f>+dataMercanciaContenedores[[#This Row],[Toneladas en contenedores embarcadas en cabotaje vacíos]]+dataMercanciaContenedores[[#This Row],[Toneladas en contenedores desembarcadas en cabotaje vacíos]]</f>
        <v>21199</v>
      </c>
      <c r="M132" s="3">
        <f>+dataMercanciaContenedores[[#This Row],[TOTAL toneladas en contenedores en cabotaje con carga]]+dataMercanciaContenedores[[#This Row],[TOTAL toneladas en contenedores en cabotaje vacíos]]</f>
        <v>122565</v>
      </c>
      <c r="N132" s="2">
        <v>1471</v>
      </c>
      <c r="O132" s="2">
        <v>542</v>
      </c>
      <c r="P132" s="3">
        <f>+dataMercanciaContenedores[[#This Row],[Toneladas en contenedores embarcadas en exterior con carga]]+dataMercanciaContenedores[[#This Row],[Toneladas en contenedores embarcadas en exterior vacíos]]</f>
        <v>2013</v>
      </c>
      <c r="Q132" s="2">
        <v>35656</v>
      </c>
      <c r="R132" s="2">
        <v>0</v>
      </c>
      <c r="S132" s="3">
        <f>+dataMercanciaContenedores[[#This Row],[Toneladas en contenedores desembarcadas en exterior con carga]]+dataMercanciaContenedores[[#This Row],[Toneladas en contenedores desembarcadas en exterior vacíos]]</f>
        <v>35656</v>
      </c>
      <c r="T132" s="3">
        <f>+dataMercanciaContenedores[[#This Row],[Toneladas en contenedores embarcadas en exterior con carga]]+dataMercanciaContenedores[[#This Row],[Toneladas en contenedores desembarcadas en exterior con carga]]</f>
        <v>37127</v>
      </c>
      <c r="U132" s="3">
        <f>+dataMercanciaContenedores[[#This Row],[Toneladas en contenedores embarcadas en exterior vacíos]]+dataMercanciaContenedores[[#This Row],[Toneladas en contenedores desembarcadas en exterior vacíos]]</f>
        <v>542</v>
      </c>
      <c r="V132" s="3">
        <f>+dataMercanciaContenedores[[#This Row],[TOTAL toneladas en contenedores en exterior con carga]]+dataMercanciaContenedores[[#This Row],[TOTAL toneladas en contenedores en exterior vacíos]]</f>
        <v>37669</v>
      </c>
      <c r="W132" s="3">
        <f>+dataMercanciaContenedores[[#This Row],[Toneladas en contenedores embarcadas en cabotaje con carga]]+dataMercanciaContenedores[[#This Row],[Toneladas en contenedores embarcadas en exterior con carga]]</f>
        <v>2620</v>
      </c>
      <c r="X132" s="3">
        <f>+dataMercanciaContenedores[[#This Row],[Toneladas en contenedores embarcadas en cabotaje vacíos]]+dataMercanciaContenedores[[#This Row],[Toneladas en contenedores embarcadas en exterior vacíos]]</f>
        <v>21741</v>
      </c>
      <c r="Y132" s="3">
        <f>+dataMercanciaContenedores[[#This Row],[TOTAL Toneladas en contenedores con carga embarcadas]]+dataMercanciaContenedores[[#This Row],[TOTAL Toneladas en contenedores vacíos embarcadas]]</f>
        <v>24361</v>
      </c>
      <c r="Z132" s="3">
        <f>+dataMercanciaContenedores[[#This Row],[Toneladas en contenedores desembarcadas en cabotaje con carga]]+dataMercanciaContenedores[[#This Row],[Toneladas en contenedores desembarcadas en exterior con carga]]</f>
        <v>135873</v>
      </c>
      <c r="AA132" s="3">
        <f>+dataMercanciaContenedores[[#This Row],[Toneladas en contenedores desembarcadas en cabotaje vacíos]]+dataMercanciaContenedores[[#This Row],[Toneladas en contenedores desembarcadas en exterior vacíos]]</f>
        <v>0</v>
      </c>
      <c r="AB132" s="3">
        <f>+dataMercanciaContenedores[[#This Row],[TOTAL Toneladas en contenedores con carga desembarcadas]]+dataMercanciaContenedores[[#This Row],[TOTAL Toneladas en contenedores vacíos desembarcadas]]</f>
        <v>135873</v>
      </c>
      <c r="AC132" s="3">
        <f>+dataMercanciaContenedores[[#This Row],[TOTAL toneladas embarcadas en contenedor]]+dataMercanciaContenedores[[#This Row],[TOTAL toneladas desembarcadas en contenedor]]</f>
        <v>160234</v>
      </c>
    </row>
    <row r="133" spans="1:29" hidden="1" x14ac:dyDescent="0.2">
      <c r="A133" s="1">
        <v>2007</v>
      </c>
      <c r="B133" s="1" t="s">
        <v>29</v>
      </c>
      <c r="C133" s="1" t="s">
        <v>40</v>
      </c>
      <c r="D133" s="1" t="s">
        <v>41</v>
      </c>
      <c r="E133" s="2">
        <v>0</v>
      </c>
      <c r="F133" s="2">
        <v>0</v>
      </c>
      <c r="G133" s="3">
        <f>+dataMercanciaContenedores[[#This Row],[Toneladas en contenedores embarcadas en cabotaje con carga]]+dataMercanciaContenedores[[#This Row],[Toneladas en contenedores embarcadas en cabotaje vacíos]]</f>
        <v>0</v>
      </c>
      <c r="H133" s="2">
        <v>0</v>
      </c>
      <c r="I133" s="2">
        <v>0</v>
      </c>
      <c r="J133" s="3">
        <f>+dataMercanciaContenedores[[#This Row],[Toneladas en contenedores desembarcadas en cabotaje con carga]]+dataMercanciaContenedores[[#This Row],[Toneladas en contenedores desembarcadas en cabotaje vacíos]]</f>
        <v>0</v>
      </c>
      <c r="K133" s="3">
        <f>+dataMercanciaContenedores[[#This Row],[Toneladas en contenedores embarcadas en cabotaje con carga]]+dataMercanciaContenedores[[#This Row],[Toneladas en contenedores desembarcadas en cabotaje con carga]]</f>
        <v>0</v>
      </c>
      <c r="L133" s="3">
        <f>+dataMercanciaContenedores[[#This Row],[Toneladas en contenedores embarcadas en cabotaje vacíos]]+dataMercanciaContenedores[[#This Row],[Toneladas en contenedores desembarcadas en cabotaje vacíos]]</f>
        <v>0</v>
      </c>
      <c r="M133" s="3">
        <f>+dataMercanciaContenedores[[#This Row],[TOTAL toneladas en contenedores en cabotaje con carga]]+dataMercanciaContenedores[[#This Row],[TOTAL toneladas en contenedores en cabotaje vacíos]]</f>
        <v>0</v>
      </c>
      <c r="N133" s="2">
        <v>5</v>
      </c>
      <c r="O133" s="2">
        <v>0</v>
      </c>
      <c r="P133" s="3">
        <f>+dataMercanciaContenedores[[#This Row],[Toneladas en contenedores embarcadas en exterior con carga]]+dataMercanciaContenedores[[#This Row],[Toneladas en contenedores embarcadas en exterior vacíos]]</f>
        <v>5</v>
      </c>
      <c r="Q133" s="2">
        <v>0</v>
      </c>
      <c r="R133" s="2">
        <v>0</v>
      </c>
      <c r="S133" s="3">
        <f>+dataMercanciaContenedores[[#This Row],[Toneladas en contenedores desembarcadas en exterior con carga]]+dataMercanciaContenedores[[#This Row],[Toneladas en contenedores desembarcadas en exterior vacíos]]</f>
        <v>0</v>
      </c>
      <c r="T133" s="3">
        <f>+dataMercanciaContenedores[[#This Row],[Toneladas en contenedores embarcadas en exterior con carga]]+dataMercanciaContenedores[[#This Row],[Toneladas en contenedores desembarcadas en exterior con carga]]</f>
        <v>5</v>
      </c>
      <c r="U133" s="3">
        <f>+dataMercanciaContenedores[[#This Row],[Toneladas en contenedores embarcadas en exterior vacíos]]+dataMercanciaContenedores[[#This Row],[Toneladas en contenedores desembarcadas en exterior vacíos]]</f>
        <v>0</v>
      </c>
      <c r="V133" s="3">
        <f>+dataMercanciaContenedores[[#This Row],[TOTAL toneladas en contenedores en exterior con carga]]+dataMercanciaContenedores[[#This Row],[TOTAL toneladas en contenedores en exterior vacíos]]</f>
        <v>5</v>
      </c>
      <c r="W133" s="3">
        <f>+dataMercanciaContenedores[[#This Row],[Toneladas en contenedores embarcadas en cabotaje con carga]]+dataMercanciaContenedores[[#This Row],[Toneladas en contenedores embarcadas en exterior con carga]]</f>
        <v>5</v>
      </c>
      <c r="X133" s="3">
        <f>+dataMercanciaContenedores[[#This Row],[Toneladas en contenedores embarcadas en cabotaje vacíos]]+dataMercanciaContenedores[[#This Row],[Toneladas en contenedores embarcadas en exterior vacíos]]</f>
        <v>0</v>
      </c>
      <c r="Y133" s="3">
        <f>+dataMercanciaContenedores[[#This Row],[TOTAL Toneladas en contenedores con carga embarcadas]]+dataMercanciaContenedores[[#This Row],[TOTAL Toneladas en contenedores vacíos embarcadas]]</f>
        <v>5</v>
      </c>
      <c r="Z133" s="3">
        <f>+dataMercanciaContenedores[[#This Row],[Toneladas en contenedores desembarcadas en cabotaje con carga]]+dataMercanciaContenedores[[#This Row],[Toneladas en contenedores desembarcadas en exterior con carga]]</f>
        <v>0</v>
      </c>
      <c r="AA133" s="3">
        <f>+dataMercanciaContenedores[[#This Row],[Toneladas en contenedores desembarcadas en cabotaje vacíos]]+dataMercanciaContenedores[[#This Row],[Toneladas en contenedores desembarcadas en exterior vacíos]]</f>
        <v>0</v>
      </c>
      <c r="AB133" s="3">
        <f>+dataMercanciaContenedores[[#This Row],[TOTAL Toneladas en contenedores con carga desembarcadas]]+dataMercanciaContenedores[[#This Row],[TOTAL Toneladas en contenedores vacíos desembarcadas]]</f>
        <v>0</v>
      </c>
      <c r="AC133" s="3">
        <f>+dataMercanciaContenedores[[#This Row],[TOTAL toneladas embarcadas en contenedor]]+dataMercanciaContenedores[[#This Row],[TOTAL toneladas desembarcadas en contenedor]]</f>
        <v>5</v>
      </c>
    </row>
    <row r="134" spans="1:29" hidden="1" x14ac:dyDescent="0.2">
      <c r="A134" s="1">
        <v>2007</v>
      </c>
      <c r="B134" s="1" t="s">
        <v>30</v>
      </c>
      <c r="C134" s="1" t="s">
        <v>40</v>
      </c>
      <c r="D134" s="1" t="s">
        <v>41</v>
      </c>
      <c r="E134" s="2">
        <v>0</v>
      </c>
      <c r="F134" s="2">
        <v>0</v>
      </c>
      <c r="G134" s="3">
        <f>+dataMercanciaContenedores[[#This Row],[Toneladas en contenedores embarcadas en cabotaje con carga]]+dataMercanciaContenedores[[#This Row],[Toneladas en contenedores embarcadas en cabotaje vacíos]]</f>
        <v>0</v>
      </c>
      <c r="H134" s="2">
        <v>0</v>
      </c>
      <c r="I134" s="2">
        <v>0</v>
      </c>
      <c r="J134" s="3">
        <f>+dataMercanciaContenedores[[#This Row],[Toneladas en contenedores desembarcadas en cabotaje con carga]]+dataMercanciaContenedores[[#This Row],[Toneladas en contenedores desembarcadas en cabotaje vacíos]]</f>
        <v>0</v>
      </c>
      <c r="K134" s="3">
        <f>+dataMercanciaContenedores[[#This Row],[Toneladas en contenedores embarcadas en cabotaje con carga]]+dataMercanciaContenedores[[#This Row],[Toneladas en contenedores desembarcadas en cabotaje con carga]]</f>
        <v>0</v>
      </c>
      <c r="L134" s="3">
        <f>+dataMercanciaContenedores[[#This Row],[Toneladas en contenedores embarcadas en cabotaje vacíos]]+dataMercanciaContenedores[[#This Row],[Toneladas en contenedores desembarcadas en cabotaje vacíos]]</f>
        <v>0</v>
      </c>
      <c r="M134" s="3">
        <f>+dataMercanciaContenedores[[#This Row],[TOTAL toneladas en contenedores en cabotaje con carga]]+dataMercanciaContenedores[[#This Row],[TOTAL toneladas en contenedores en cabotaje vacíos]]</f>
        <v>0</v>
      </c>
      <c r="N134" s="2">
        <v>0</v>
      </c>
      <c r="O134" s="2">
        <v>0</v>
      </c>
      <c r="P134" s="3">
        <f>+dataMercanciaContenedores[[#This Row],[Toneladas en contenedores embarcadas en exterior con carga]]+dataMercanciaContenedores[[#This Row],[Toneladas en contenedores embarcadas en exterior vacíos]]</f>
        <v>0</v>
      </c>
      <c r="Q134" s="2">
        <v>0</v>
      </c>
      <c r="R134" s="2">
        <v>0</v>
      </c>
      <c r="S134" s="3">
        <f>+dataMercanciaContenedores[[#This Row],[Toneladas en contenedores desembarcadas en exterior con carga]]+dataMercanciaContenedores[[#This Row],[Toneladas en contenedores desembarcadas en exterior vacíos]]</f>
        <v>0</v>
      </c>
      <c r="T134" s="3">
        <f>+dataMercanciaContenedores[[#This Row],[Toneladas en contenedores embarcadas en exterior con carga]]+dataMercanciaContenedores[[#This Row],[Toneladas en contenedores desembarcadas en exterior con carga]]</f>
        <v>0</v>
      </c>
      <c r="U134" s="3">
        <f>+dataMercanciaContenedores[[#This Row],[Toneladas en contenedores embarcadas en exterior vacíos]]+dataMercanciaContenedores[[#This Row],[Toneladas en contenedores desembarcadas en exterior vacíos]]</f>
        <v>0</v>
      </c>
      <c r="V134" s="3">
        <f>+dataMercanciaContenedores[[#This Row],[TOTAL toneladas en contenedores en exterior con carga]]+dataMercanciaContenedores[[#This Row],[TOTAL toneladas en contenedores en exterior vacíos]]</f>
        <v>0</v>
      </c>
      <c r="W134" s="3">
        <f>+dataMercanciaContenedores[[#This Row],[Toneladas en contenedores embarcadas en cabotaje con carga]]+dataMercanciaContenedores[[#This Row],[Toneladas en contenedores embarcadas en exterior con carga]]</f>
        <v>0</v>
      </c>
      <c r="X134" s="3">
        <f>+dataMercanciaContenedores[[#This Row],[Toneladas en contenedores embarcadas en cabotaje vacíos]]+dataMercanciaContenedores[[#This Row],[Toneladas en contenedores embarcadas en exterior vacíos]]</f>
        <v>0</v>
      </c>
      <c r="Y134" s="3">
        <f>+dataMercanciaContenedores[[#This Row],[TOTAL Toneladas en contenedores con carga embarcadas]]+dataMercanciaContenedores[[#This Row],[TOTAL Toneladas en contenedores vacíos embarcadas]]</f>
        <v>0</v>
      </c>
      <c r="Z134" s="3">
        <f>+dataMercanciaContenedores[[#This Row],[Toneladas en contenedores desembarcadas en cabotaje con carga]]+dataMercanciaContenedores[[#This Row],[Toneladas en contenedores desembarcadas en exterior con carga]]</f>
        <v>0</v>
      </c>
      <c r="AA134" s="3">
        <f>+dataMercanciaContenedores[[#This Row],[Toneladas en contenedores desembarcadas en cabotaje vacíos]]+dataMercanciaContenedores[[#This Row],[Toneladas en contenedores desembarcadas en exterior vacíos]]</f>
        <v>0</v>
      </c>
      <c r="AB134" s="3">
        <f>+dataMercanciaContenedores[[#This Row],[TOTAL Toneladas en contenedores con carga desembarcadas]]+dataMercanciaContenedores[[#This Row],[TOTAL Toneladas en contenedores vacíos desembarcadas]]</f>
        <v>0</v>
      </c>
      <c r="AC134" s="3">
        <f>+dataMercanciaContenedores[[#This Row],[TOTAL toneladas embarcadas en contenedor]]+dataMercanciaContenedores[[#This Row],[TOTAL toneladas desembarcadas en contenedor]]</f>
        <v>0</v>
      </c>
    </row>
    <row r="135" spans="1:29" hidden="1" x14ac:dyDescent="0.2">
      <c r="A135" s="1">
        <v>2007</v>
      </c>
      <c r="B135" s="1" t="s">
        <v>31</v>
      </c>
      <c r="C135" s="1" t="s">
        <v>40</v>
      </c>
      <c r="D135" s="1" t="s">
        <v>41</v>
      </c>
      <c r="E135" s="2">
        <v>508782</v>
      </c>
      <c r="F135" s="2">
        <v>369181</v>
      </c>
      <c r="G135" s="3">
        <f>+dataMercanciaContenedores[[#This Row],[Toneladas en contenedores embarcadas en cabotaje con carga]]+dataMercanciaContenedores[[#This Row],[Toneladas en contenedores embarcadas en cabotaje vacíos]]</f>
        <v>877963</v>
      </c>
      <c r="H135" s="2">
        <v>2161748</v>
      </c>
      <c r="I135" s="2">
        <v>45798</v>
      </c>
      <c r="J135" s="3">
        <f>+dataMercanciaContenedores[[#This Row],[Toneladas en contenedores desembarcadas en cabotaje con carga]]+dataMercanciaContenedores[[#This Row],[Toneladas en contenedores desembarcadas en cabotaje vacíos]]</f>
        <v>2207546</v>
      </c>
      <c r="K135" s="3">
        <f>+dataMercanciaContenedores[[#This Row],[Toneladas en contenedores embarcadas en cabotaje con carga]]+dataMercanciaContenedores[[#This Row],[Toneladas en contenedores desembarcadas en cabotaje con carga]]</f>
        <v>2670530</v>
      </c>
      <c r="L135" s="3">
        <f>+dataMercanciaContenedores[[#This Row],[Toneladas en contenedores embarcadas en cabotaje vacíos]]+dataMercanciaContenedores[[#This Row],[Toneladas en contenedores desembarcadas en cabotaje vacíos]]</f>
        <v>414979</v>
      </c>
      <c r="M135" s="3">
        <f>+dataMercanciaContenedores[[#This Row],[TOTAL toneladas en contenedores en cabotaje con carga]]+dataMercanciaContenedores[[#This Row],[TOTAL toneladas en contenedores en cabotaje vacíos]]</f>
        <v>3085509</v>
      </c>
      <c r="N135" s="2">
        <v>80461</v>
      </c>
      <c r="O135" s="2">
        <v>47540</v>
      </c>
      <c r="P135" s="3">
        <f>+dataMercanciaContenedores[[#This Row],[Toneladas en contenedores embarcadas en exterior con carga]]+dataMercanciaContenedores[[#This Row],[Toneladas en contenedores embarcadas en exterior vacíos]]</f>
        <v>128001</v>
      </c>
      <c r="Q135" s="2">
        <v>556179</v>
      </c>
      <c r="R135" s="2">
        <v>125</v>
      </c>
      <c r="S135" s="3">
        <f>+dataMercanciaContenedores[[#This Row],[Toneladas en contenedores desembarcadas en exterior con carga]]+dataMercanciaContenedores[[#This Row],[Toneladas en contenedores desembarcadas en exterior vacíos]]</f>
        <v>556304</v>
      </c>
      <c r="T135" s="3">
        <f>+dataMercanciaContenedores[[#This Row],[Toneladas en contenedores embarcadas en exterior con carga]]+dataMercanciaContenedores[[#This Row],[Toneladas en contenedores desembarcadas en exterior con carga]]</f>
        <v>636640</v>
      </c>
      <c r="U135" s="3">
        <f>+dataMercanciaContenedores[[#This Row],[Toneladas en contenedores embarcadas en exterior vacíos]]+dataMercanciaContenedores[[#This Row],[Toneladas en contenedores desembarcadas en exterior vacíos]]</f>
        <v>47665</v>
      </c>
      <c r="V135" s="3">
        <f>+dataMercanciaContenedores[[#This Row],[TOTAL toneladas en contenedores en exterior con carga]]+dataMercanciaContenedores[[#This Row],[TOTAL toneladas en contenedores en exterior vacíos]]</f>
        <v>684305</v>
      </c>
      <c r="W135" s="3">
        <f>+dataMercanciaContenedores[[#This Row],[Toneladas en contenedores embarcadas en cabotaje con carga]]+dataMercanciaContenedores[[#This Row],[Toneladas en contenedores embarcadas en exterior con carga]]</f>
        <v>589243</v>
      </c>
      <c r="X135" s="3">
        <f>+dataMercanciaContenedores[[#This Row],[Toneladas en contenedores embarcadas en cabotaje vacíos]]+dataMercanciaContenedores[[#This Row],[Toneladas en contenedores embarcadas en exterior vacíos]]</f>
        <v>416721</v>
      </c>
      <c r="Y135" s="3">
        <f>+dataMercanciaContenedores[[#This Row],[TOTAL Toneladas en contenedores con carga embarcadas]]+dataMercanciaContenedores[[#This Row],[TOTAL Toneladas en contenedores vacíos embarcadas]]</f>
        <v>1005964</v>
      </c>
      <c r="Z135" s="3">
        <f>+dataMercanciaContenedores[[#This Row],[Toneladas en contenedores desembarcadas en cabotaje con carga]]+dataMercanciaContenedores[[#This Row],[Toneladas en contenedores desembarcadas en exterior con carga]]</f>
        <v>2717927</v>
      </c>
      <c r="AA135" s="3">
        <f>+dataMercanciaContenedores[[#This Row],[Toneladas en contenedores desembarcadas en cabotaje vacíos]]+dataMercanciaContenedores[[#This Row],[Toneladas en contenedores desembarcadas en exterior vacíos]]</f>
        <v>45923</v>
      </c>
      <c r="AB135" s="3">
        <f>+dataMercanciaContenedores[[#This Row],[TOTAL Toneladas en contenedores con carga desembarcadas]]+dataMercanciaContenedores[[#This Row],[TOTAL Toneladas en contenedores vacíos desembarcadas]]</f>
        <v>2763850</v>
      </c>
      <c r="AC135" s="3">
        <f>+dataMercanciaContenedores[[#This Row],[TOTAL toneladas embarcadas en contenedor]]+dataMercanciaContenedores[[#This Row],[TOTAL toneladas desembarcadas en contenedor]]</f>
        <v>3769814</v>
      </c>
    </row>
    <row r="136" spans="1:29" hidden="1" x14ac:dyDescent="0.2">
      <c r="A136" s="1">
        <v>2007</v>
      </c>
      <c r="B136" s="1" t="s">
        <v>32</v>
      </c>
      <c r="C136" s="1" t="s">
        <v>40</v>
      </c>
      <c r="D136" s="1" t="s">
        <v>41</v>
      </c>
      <c r="E136" s="2">
        <v>0</v>
      </c>
      <c r="F136" s="2">
        <v>0</v>
      </c>
      <c r="G136" s="3">
        <f>+dataMercanciaContenedores[[#This Row],[Toneladas en contenedores embarcadas en cabotaje con carga]]+dataMercanciaContenedores[[#This Row],[Toneladas en contenedores embarcadas en cabotaje vacíos]]</f>
        <v>0</v>
      </c>
      <c r="H136" s="2">
        <v>0</v>
      </c>
      <c r="I136" s="2">
        <v>0</v>
      </c>
      <c r="J136" s="3">
        <f>+dataMercanciaContenedores[[#This Row],[Toneladas en contenedores desembarcadas en cabotaje con carga]]+dataMercanciaContenedores[[#This Row],[Toneladas en contenedores desembarcadas en cabotaje vacíos]]</f>
        <v>0</v>
      </c>
      <c r="K136" s="3">
        <f>+dataMercanciaContenedores[[#This Row],[Toneladas en contenedores embarcadas en cabotaje con carga]]+dataMercanciaContenedores[[#This Row],[Toneladas en contenedores desembarcadas en cabotaje con carga]]</f>
        <v>0</v>
      </c>
      <c r="L136" s="3">
        <f>+dataMercanciaContenedores[[#This Row],[Toneladas en contenedores embarcadas en cabotaje vacíos]]+dataMercanciaContenedores[[#This Row],[Toneladas en contenedores desembarcadas en cabotaje vacíos]]</f>
        <v>0</v>
      </c>
      <c r="M136" s="3">
        <f>+dataMercanciaContenedores[[#This Row],[TOTAL toneladas en contenedores en cabotaje con carga]]+dataMercanciaContenedores[[#This Row],[TOTAL toneladas en contenedores en cabotaje vacíos]]</f>
        <v>0</v>
      </c>
      <c r="N136" s="2">
        <v>3237</v>
      </c>
      <c r="O136" s="2">
        <v>0</v>
      </c>
      <c r="P136" s="3">
        <f>+dataMercanciaContenedores[[#This Row],[Toneladas en contenedores embarcadas en exterior con carga]]+dataMercanciaContenedores[[#This Row],[Toneladas en contenedores embarcadas en exterior vacíos]]</f>
        <v>3237</v>
      </c>
      <c r="Q136" s="2">
        <v>1677</v>
      </c>
      <c r="R136" s="2">
        <v>0</v>
      </c>
      <c r="S136" s="3">
        <f>+dataMercanciaContenedores[[#This Row],[Toneladas en contenedores desembarcadas en exterior con carga]]+dataMercanciaContenedores[[#This Row],[Toneladas en contenedores desembarcadas en exterior vacíos]]</f>
        <v>1677</v>
      </c>
      <c r="T136" s="3">
        <f>+dataMercanciaContenedores[[#This Row],[Toneladas en contenedores embarcadas en exterior con carga]]+dataMercanciaContenedores[[#This Row],[Toneladas en contenedores desembarcadas en exterior con carga]]</f>
        <v>4914</v>
      </c>
      <c r="U136" s="3">
        <f>+dataMercanciaContenedores[[#This Row],[Toneladas en contenedores embarcadas en exterior vacíos]]+dataMercanciaContenedores[[#This Row],[Toneladas en contenedores desembarcadas en exterior vacíos]]</f>
        <v>0</v>
      </c>
      <c r="V136" s="3">
        <f>+dataMercanciaContenedores[[#This Row],[TOTAL toneladas en contenedores en exterior con carga]]+dataMercanciaContenedores[[#This Row],[TOTAL toneladas en contenedores en exterior vacíos]]</f>
        <v>4914</v>
      </c>
      <c r="W136" s="3">
        <f>+dataMercanciaContenedores[[#This Row],[Toneladas en contenedores embarcadas en cabotaje con carga]]+dataMercanciaContenedores[[#This Row],[Toneladas en contenedores embarcadas en exterior con carga]]</f>
        <v>3237</v>
      </c>
      <c r="X136" s="3">
        <f>+dataMercanciaContenedores[[#This Row],[Toneladas en contenedores embarcadas en cabotaje vacíos]]+dataMercanciaContenedores[[#This Row],[Toneladas en contenedores embarcadas en exterior vacíos]]</f>
        <v>0</v>
      </c>
      <c r="Y136" s="3">
        <f>+dataMercanciaContenedores[[#This Row],[TOTAL Toneladas en contenedores con carga embarcadas]]+dataMercanciaContenedores[[#This Row],[TOTAL Toneladas en contenedores vacíos embarcadas]]</f>
        <v>3237</v>
      </c>
      <c r="Z136" s="3">
        <f>+dataMercanciaContenedores[[#This Row],[Toneladas en contenedores desembarcadas en cabotaje con carga]]+dataMercanciaContenedores[[#This Row],[Toneladas en contenedores desembarcadas en exterior con carga]]</f>
        <v>1677</v>
      </c>
      <c r="AA136" s="3">
        <f>+dataMercanciaContenedores[[#This Row],[Toneladas en contenedores desembarcadas en cabotaje vacíos]]+dataMercanciaContenedores[[#This Row],[Toneladas en contenedores desembarcadas en exterior vacíos]]</f>
        <v>0</v>
      </c>
      <c r="AB136" s="3">
        <f>+dataMercanciaContenedores[[#This Row],[TOTAL Toneladas en contenedores con carga desembarcadas]]+dataMercanciaContenedores[[#This Row],[TOTAL Toneladas en contenedores vacíos desembarcadas]]</f>
        <v>1677</v>
      </c>
      <c r="AC136" s="3">
        <f>+dataMercanciaContenedores[[#This Row],[TOTAL toneladas embarcadas en contenedor]]+dataMercanciaContenedores[[#This Row],[TOTAL toneladas desembarcadas en contenedor]]</f>
        <v>4914</v>
      </c>
    </row>
    <row r="137" spans="1:29" hidden="1" x14ac:dyDescent="0.2">
      <c r="A137" s="1">
        <v>2007</v>
      </c>
      <c r="B137" s="1" t="s">
        <v>33</v>
      </c>
      <c r="C137" s="1" t="s">
        <v>40</v>
      </c>
      <c r="D137" s="1" t="s">
        <v>41</v>
      </c>
      <c r="E137" s="2">
        <v>612376</v>
      </c>
      <c r="F137" s="2">
        <v>819</v>
      </c>
      <c r="G137" s="3">
        <f>+dataMercanciaContenedores[[#This Row],[Toneladas en contenedores embarcadas en cabotaje con carga]]+dataMercanciaContenedores[[#This Row],[Toneladas en contenedores embarcadas en cabotaje vacíos]]</f>
        <v>613195</v>
      </c>
      <c r="H137" s="2">
        <v>59624</v>
      </c>
      <c r="I137" s="2">
        <v>101444</v>
      </c>
      <c r="J137" s="3">
        <f>+dataMercanciaContenedores[[#This Row],[Toneladas en contenedores desembarcadas en cabotaje con carga]]+dataMercanciaContenedores[[#This Row],[Toneladas en contenedores desembarcadas en cabotaje vacíos]]</f>
        <v>161068</v>
      </c>
      <c r="K137" s="3">
        <f>+dataMercanciaContenedores[[#This Row],[Toneladas en contenedores embarcadas en cabotaje con carga]]+dataMercanciaContenedores[[#This Row],[Toneladas en contenedores desembarcadas en cabotaje con carga]]</f>
        <v>672000</v>
      </c>
      <c r="L137" s="3">
        <f>+dataMercanciaContenedores[[#This Row],[Toneladas en contenedores embarcadas en cabotaje vacíos]]+dataMercanciaContenedores[[#This Row],[Toneladas en contenedores desembarcadas en cabotaje vacíos]]</f>
        <v>102263</v>
      </c>
      <c r="M137" s="3">
        <f>+dataMercanciaContenedores[[#This Row],[TOTAL toneladas en contenedores en cabotaje con carga]]+dataMercanciaContenedores[[#This Row],[TOTAL toneladas en contenedores en cabotaje vacíos]]</f>
        <v>774263</v>
      </c>
      <c r="N137" s="2">
        <v>110786</v>
      </c>
      <c r="O137" s="2">
        <v>716</v>
      </c>
      <c r="P137" s="3">
        <f>+dataMercanciaContenedores[[#This Row],[Toneladas en contenedores embarcadas en exterior con carga]]+dataMercanciaContenedores[[#This Row],[Toneladas en contenedores embarcadas en exterior vacíos]]</f>
        <v>111502</v>
      </c>
      <c r="Q137" s="2">
        <v>119631</v>
      </c>
      <c r="R137" s="2">
        <v>759</v>
      </c>
      <c r="S137" s="3">
        <f>+dataMercanciaContenedores[[#This Row],[Toneladas en contenedores desembarcadas en exterior con carga]]+dataMercanciaContenedores[[#This Row],[Toneladas en contenedores desembarcadas en exterior vacíos]]</f>
        <v>120390</v>
      </c>
      <c r="T137" s="3">
        <f>+dataMercanciaContenedores[[#This Row],[Toneladas en contenedores embarcadas en exterior con carga]]+dataMercanciaContenedores[[#This Row],[Toneladas en contenedores desembarcadas en exterior con carga]]</f>
        <v>230417</v>
      </c>
      <c r="U137" s="3">
        <f>+dataMercanciaContenedores[[#This Row],[Toneladas en contenedores embarcadas en exterior vacíos]]+dataMercanciaContenedores[[#This Row],[Toneladas en contenedores desembarcadas en exterior vacíos]]</f>
        <v>1475</v>
      </c>
      <c r="V137" s="3">
        <f>+dataMercanciaContenedores[[#This Row],[TOTAL toneladas en contenedores en exterior con carga]]+dataMercanciaContenedores[[#This Row],[TOTAL toneladas en contenedores en exterior vacíos]]</f>
        <v>231892</v>
      </c>
      <c r="W137" s="3">
        <f>+dataMercanciaContenedores[[#This Row],[Toneladas en contenedores embarcadas en cabotaje con carga]]+dataMercanciaContenedores[[#This Row],[Toneladas en contenedores embarcadas en exterior con carga]]</f>
        <v>723162</v>
      </c>
      <c r="X137" s="3">
        <f>+dataMercanciaContenedores[[#This Row],[Toneladas en contenedores embarcadas en cabotaje vacíos]]+dataMercanciaContenedores[[#This Row],[Toneladas en contenedores embarcadas en exterior vacíos]]</f>
        <v>1535</v>
      </c>
      <c r="Y137" s="3">
        <f>+dataMercanciaContenedores[[#This Row],[TOTAL Toneladas en contenedores con carga embarcadas]]+dataMercanciaContenedores[[#This Row],[TOTAL Toneladas en contenedores vacíos embarcadas]]</f>
        <v>724697</v>
      </c>
      <c r="Z137" s="3">
        <f>+dataMercanciaContenedores[[#This Row],[Toneladas en contenedores desembarcadas en cabotaje con carga]]+dataMercanciaContenedores[[#This Row],[Toneladas en contenedores desembarcadas en exterior con carga]]</f>
        <v>179255</v>
      </c>
      <c r="AA137" s="3">
        <f>+dataMercanciaContenedores[[#This Row],[Toneladas en contenedores desembarcadas en cabotaje vacíos]]+dataMercanciaContenedores[[#This Row],[Toneladas en contenedores desembarcadas en exterior vacíos]]</f>
        <v>102203</v>
      </c>
      <c r="AB137" s="3">
        <f>+dataMercanciaContenedores[[#This Row],[TOTAL Toneladas en contenedores con carga desembarcadas]]+dataMercanciaContenedores[[#This Row],[TOTAL Toneladas en contenedores vacíos desembarcadas]]</f>
        <v>281458</v>
      </c>
      <c r="AC137" s="3">
        <f>+dataMercanciaContenedores[[#This Row],[TOTAL toneladas embarcadas en contenedor]]+dataMercanciaContenedores[[#This Row],[TOTAL toneladas desembarcadas en contenedor]]</f>
        <v>1006155</v>
      </c>
    </row>
    <row r="138" spans="1:29" hidden="1" x14ac:dyDescent="0.2">
      <c r="A138" s="1">
        <v>2007</v>
      </c>
      <c r="B138" s="1" t="s">
        <v>34</v>
      </c>
      <c r="C138" s="1" t="s">
        <v>40</v>
      </c>
      <c r="D138" s="1" t="s">
        <v>41</v>
      </c>
      <c r="E138" s="2">
        <v>121130</v>
      </c>
      <c r="F138" s="2">
        <v>12678</v>
      </c>
      <c r="G138" s="3">
        <f>+dataMercanciaContenedores[[#This Row],[Toneladas en contenedores embarcadas en cabotaje con carga]]+dataMercanciaContenedores[[#This Row],[Toneladas en contenedores embarcadas en cabotaje vacíos]]</f>
        <v>133808</v>
      </c>
      <c r="H138" s="2">
        <v>8608</v>
      </c>
      <c r="I138" s="2">
        <v>14074</v>
      </c>
      <c r="J138" s="3">
        <f>+dataMercanciaContenedores[[#This Row],[Toneladas en contenedores desembarcadas en cabotaje con carga]]+dataMercanciaContenedores[[#This Row],[Toneladas en contenedores desembarcadas en cabotaje vacíos]]</f>
        <v>22682</v>
      </c>
      <c r="K138" s="3">
        <f>+dataMercanciaContenedores[[#This Row],[Toneladas en contenedores embarcadas en cabotaje con carga]]+dataMercanciaContenedores[[#This Row],[Toneladas en contenedores desembarcadas en cabotaje con carga]]</f>
        <v>129738</v>
      </c>
      <c r="L138" s="3">
        <f>+dataMercanciaContenedores[[#This Row],[Toneladas en contenedores embarcadas en cabotaje vacíos]]+dataMercanciaContenedores[[#This Row],[Toneladas en contenedores desembarcadas en cabotaje vacíos]]</f>
        <v>26752</v>
      </c>
      <c r="M138" s="3">
        <f>+dataMercanciaContenedores[[#This Row],[TOTAL toneladas en contenedores en cabotaje con carga]]+dataMercanciaContenedores[[#This Row],[TOTAL toneladas en contenedores en cabotaje vacíos]]</f>
        <v>156490</v>
      </c>
      <c r="N138" s="2">
        <v>46739</v>
      </c>
      <c r="O138" s="2">
        <v>3788</v>
      </c>
      <c r="P138" s="3">
        <f>+dataMercanciaContenedores[[#This Row],[Toneladas en contenedores embarcadas en exterior con carga]]+dataMercanciaContenedores[[#This Row],[Toneladas en contenedores embarcadas en exterior vacíos]]</f>
        <v>50527</v>
      </c>
      <c r="Q138" s="2">
        <v>197540</v>
      </c>
      <c r="R138" s="2">
        <v>5786</v>
      </c>
      <c r="S138" s="3">
        <f>+dataMercanciaContenedores[[#This Row],[Toneladas en contenedores desembarcadas en exterior con carga]]+dataMercanciaContenedores[[#This Row],[Toneladas en contenedores desembarcadas en exterior vacíos]]</f>
        <v>203326</v>
      </c>
      <c r="T138" s="3">
        <f>+dataMercanciaContenedores[[#This Row],[Toneladas en contenedores embarcadas en exterior con carga]]+dataMercanciaContenedores[[#This Row],[Toneladas en contenedores desembarcadas en exterior con carga]]</f>
        <v>244279</v>
      </c>
      <c r="U138" s="3">
        <f>+dataMercanciaContenedores[[#This Row],[Toneladas en contenedores embarcadas en exterior vacíos]]+dataMercanciaContenedores[[#This Row],[Toneladas en contenedores desembarcadas en exterior vacíos]]</f>
        <v>9574</v>
      </c>
      <c r="V138" s="3">
        <f>+dataMercanciaContenedores[[#This Row],[TOTAL toneladas en contenedores en exterior con carga]]+dataMercanciaContenedores[[#This Row],[TOTAL toneladas en contenedores en exterior vacíos]]</f>
        <v>253853</v>
      </c>
      <c r="W138" s="3">
        <f>+dataMercanciaContenedores[[#This Row],[Toneladas en contenedores embarcadas en cabotaje con carga]]+dataMercanciaContenedores[[#This Row],[Toneladas en contenedores embarcadas en exterior con carga]]</f>
        <v>167869</v>
      </c>
      <c r="X138" s="3">
        <f>+dataMercanciaContenedores[[#This Row],[Toneladas en contenedores embarcadas en cabotaje vacíos]]+dataMercanciaContenedores[[#This Row],[Toneladas en contenedores embarcadas en exterior vacíos]]</f>
        <v>16466</v>
      </c>
      <c r="Y138" s="3">
        <f>+dataMercanciaContenedores[[#This Row],[TOTAL Toneladas en contenedores con carga embarcadas]]+dataMercanciaContenedores[[#This Row],[TOTAL Toneladas en contenedores vacíos embarcadas]]</f>
        <v>184335</v>
      </c>
      <c r="Z138" s="3">
        <f>+dataMercanciaContenedores[[#This Row],[Toneladas en contenedores desembarcadas en cabotaje con carga]]+dataMercanciaContenedores[[#This Row],[Toneladas en contenedores desembarcadas en exterior con carga]]</f>
        <v>206148</v>
      </c>
      <c r="AA138" s="3">
        <f>+dataMercanciaContenedores[[#This Row],[Toneladas en contenedores desembarcadas en cabotaje vacíos]]+dataMercanciaContenedores[[#This Row],[Toneladas en contenedores desembarcadas en exterior vacíos]]</f>
        <v>19860</v>
      </c>
      <c r="AB138" s="3">
        <f>+dataMercanciaContenedores[[#This Row],[TOTAL Toneladas en contenedores con carga desembarcadas]]+dataMercanciaContenedores[[#This Row],[TOTAL Toneladas en contenedores vacíos desembarcadas]]</f>
        <v>226008</v>
      </c>
      <c r="AC138" s="3">
        <f>+dataMercanciaContenedores[[#This Row],[TOTAL toneladas embarcadas en contenedor]]+dataMercanciaContenedores[[#This Row],[TOTAL toneladas desembarcadas en contenedor]]</f>
        <v>410343</v>
      </c>
    </row>
    <row r="139" spans="1:29" hidden="1" x14ac:dyDescent="0.2">
      <c r="A139" s="1">
        <v>2007</v>
      </c>
      <c r="B139" s="1" t="s">
        <v>35</v>
      </c>
      <c r="C139" s="1" t="s">
        <v>40</v>
      </c>
      <c r="D139" s="1" t="s">
        <v>41</v>
      </c>
      <c r="E139" s="2">
        <v>1576388</v>
      </c>
      <c r="F139" s="2">
        <v>29197</v>
      </c>
      <c r="G139" s="3">
        <f>+dataMercanciaContenedores[[#This Row],[Toneladas en contenedores embarcadas en cabotaje con carga]]+dataMercanciaContenedores[[#This Row],[Toneladas en contenedores embarcadas en cabotaje vacíos]]</f>
        <v>1605585</v>
      </c>
      <c r="H139" s="2">
        <v>591760</v>
      </c>
      <c r="I139" s="2">
        <v>133692</v>
      </c>
      <c r="J139" s="3">
        <f>+dataMercanciaContenedores[[#This Row],[Toneladas en contenedores desembarcadas en cabotaje con carga]]+dataMercanciaContenedores[[#This Row],[Toneladas en contenedores desembarcadas en cabotaje vacíos]]</f>
        <v>725452</v>
      </c>
      <c r="K139" s="3">
        <f>+dataMercanciaContenedores[[#This Row],[Toneladas en contenedores embarcadas en cabotaje con carga]]+dataMercanciaContenedores[[#This Row],[Toneladas en contenedores desembarcadas en cabotaje con carga]]</f>
        <v>2168148</v>
      </c>
      <c r="L139" s="3">
        <f>+dataMercanciaContenedores[[#This Row],[Toneladas en contenedores embarcadas en cabotaje vacíos]]+dataMercanciaContenedores[[#This Row],[Toneladas en contenedores desembarcadas en cabotaje vacíos]]</f>
        <v>162889</v>
      </c>
      <c r="M139" s="3">
        <f>+dataMercanciaContenedores[[#This Row],[TOTAL toneladas en contenedores en cabotaje con carga]]+dataMercanciaContenedores[[#This Row],[TOTAL toneladas en contenedores en cabotaje vacíos]]</f>
        <v>2331037</v>
      </c>
      <c r="N139" s="2">
        <v>15078902</v>
      </c>
      <c r="O139" s="2">
        <v>820222</v>
      </c>
      <c r="P139" s="3">
        <f>+dataMercanciaContenedores[[#This Row],[Toneladas en contenedores embarcadas en exterior con carga]]+dataMercanciaContenedores[[#This Row],[Toneladas en contenedores embarcadas en exterior vacíos]]</f>
        <v>15899124</v>
      </c>
      <c r="Q139" s="2">
        <v>13736204</v>
      </c>
      <c r="R139" s="2">
        <v>560289</v>
      </c>
      <c r="S139" s="3">
        <f>+dataMercanciaContenedores[[#This Row],[Toneladas en contenedores desembarcadas en exterior con carga]]+dataMercanciaContenedores[[#This Row],[Toneladas en contenedores desembarcadas en exterior vacíos]]</f>
        <v>14296493</v>
      </c>
      <c r="T139" s="3">
        <f>+dataMercanciaContenedores[[#This Row],[Toneladas en contenedores embarcadas en exterior con carga]]+dataMercanciaContenedores[[#This Row],[Toneladas en contenedores desembarcadas en exterior con carga]]</f>
        <v>28815106</v>
      </c>
      <c r="U139" s="3">
        <f>+dataMercanciaContenedores[[#This Row],[Toneladas en contenedores embarcadas en exterior vacíos]]+dataMercanciaContenedores[[#This Row],[Toneladas en contenedores desembarcadas en exterior vacíos]]</f>
        <v>1380511</v>
      </c>
      <c r="V139" s="3">
        <f>+dataMercanciaContenedores[[#This Row],[TOTAL toneladas en contenedores en exterior con carga]]+dataMercanciaContenedores[[#This Row],[TOTAL toneladas en contenedores en exterior vacíos]]</f>
        <v>30195617</v>
      </c>
      <c r="W139" s="3">
        <f>+dataMercanciaContenedores[[#This Row],[Toneladas en contenedores embarcadas en cabotaje con carga]]+dataMercanciaContenedores[[#This Row],[Toneladas en contenedores embarcadas en exterior con carga]]</f>
        <v>16655290</v>
      </c>
      <c r="X139" s="3">
        <f>+dataMercanciaContenedores[[#This Row],[Toneladas en contenedores embarcadas en cabotaje vacíos]]+dataMercanciaContenedores[[#This Row],[Toneladas en contenedores embarcadas en exterior vacíos]]</f>
        <v>849419</v>
      </c>
      <c r="Y139" s="3">
        <f>+dataMercanciaContenedores[[#This Row],[TOTAL Toneladas en contenedores con carga embarcadas]]+dataMercanciaContenedores[[#This Row],[TOTAL Toneladas en contenedores vacíos embarcadas]]</f>
        <v>17504709</v>
      </c>
      <c r="Z139" s="3">
        <f>+dataMercanciaContenedores[[#This Row],[Toneladas en contenedores desembarcadas en cabotaje con carga]]+dataMercanciaContenedores[[#This Row],[Toneladas en contenedores desembarcadas en exterior con carga]]</f>
        <v>14327964</v>
      </c>
      <c r="AA139" s="3">
        <f>+dataMercanciaContenedores[[#This Row],[Toneladas en contenedores desembarcadas en cabotaje vacíos]]+dataMercanciaContenedores[[#This Row],[Toneladas en contenedores desembarcadas en exterior vacíos]]</f>
        <v>693981</v>
      </c>
      <c r="AB139" s="3">
        <f>+dataMercanciaContenedores[[#This Row],[TOTAL Toneladas en contenedores con carga desembarcadas]]+dataMercanciaContenedores[[#This Row],[TOTAL Toneladas en contenedores vacíos desembarcadas]]</f>
        <v>15021945</v>
      </c>
      <c r="AC139" s="3">
        <f>+dataMercanciaContenedores[[#This Row],[TOTAL toneladas embarcadas en contenedor]]+dataMercanciaContenedores[[#This Row],[TOTAL toneladas desembarcadas en contenedor]]</f>
        <v>32526654</v>
      </c>
    </row>
    <row r="140" spans="1:29" hidden="1" x14ac:dyDescent="0.2">
      <c r="A140" s="1">
        <v>2007</v>
      </c>
      <c r="B140" s="1" t="s">
        <v>36</v>
      </c>
      <c r="C140" s="1" t="s">
        <v>40</v>
      </c>
      <c r="D140" s="1" t="s">
        <v>41</v>
      </c>
      <c r="E140" s="2">
        <v>318407</v>
      </c>
      <c r="F140" s="2">
        <v>38281</v>
      </c>
      <c r="G140" s="3">
        <f>+dataMercanciaContenedores[[#This Row],[Toneladas en contenedores embarcadas en cabotaje con carga]]+dataMercanciaContenedores[[#This Row],[Toneladas en contenedores embarcadas en cabotaje vacíos]]</f>
        <v>356688</v>
      </c>
      <c r="H140" s="2">
        <v>111738</v>
      </c>
      <c r="I140" s="2">
        <v>29977</v>
      </c>
      <c r="J140" s="3">
        <f>+dataMercanciaContenedores[[#This Row],[Toneladas en contenedores desembarcadas en cabotaje con carga]]+dataMercanciaContenedores[[#This Row],[Toneladas en contenedores desembarcadas en cabotaje vacíos]]</f>
        <v>141715</v>
      </c>
      <c r="K140" s="3">
        <f>+dataMercanciaContenedores[[#This Row],[Toneladas en contenedores embarcadas en cabotaje con carga]]+dataMercanciaContenedores[[#This Row],[Toneladas en contenedores desembarcadas en cabotaje con carga]]</f>
        <v>430145</v>
      </c>
      <c r="L140" s="3">
        <f>+dataMercanciaContenedores[[#This Row],[Toneladas en contenedores embarcadas en cabotaje vacíos]]+dataMercanciaContenedores[[#This Row],[Toneladas en contenedores desembarcadas en cabotaje vacíos]]</f>
        <v>68258</v>
      </c>
      <c r="M140" s="3">
        <f>+dataMercanciaContenedores[[#This Row],[TOTAL toneladas en contenedores en cabotaje con carga]]+dataMercanciaContenedores[[#This Row],[TOTAL toneladas en contenedores en cabotaje vacíos]]</f>
        <v>498403</v>
      </c>
      <c r="N140" s="2">
        <v>708503</v>
      </c>
      <c r="O140" s="2">
        <v>47746</v>
      </c>
      <c r="P140" s="3">
        <f>+dataMercanciaContenedores[[#This Row],[Toneladas en contenedores embarcadas en exterior con carga]]+dataMercanciaContenedores[[#This Row],[Toneladas en contenedores embarcadas en exterior vacíos]]</f>
        <v>756249</v>
      </c>
      <c r="Q140" s="2">
        <v>1151004</v>
      </c>
      <c r="R140" s="2">
        <v>24999</v>
      </c>
      <c r="S140" s="3">
        <f>+dataMercanciaContenedores[[#This Row],[Toneladas en contenedores desembarcadas en exterior con carga]]+dataMercanciaContenedores[[#This Row],[Toneladas en contenedores desembarcadas en exterior vacíos]]</f>
        <v>1176003</v>
      </c>
      <c r="T140" s="3">
        <f>+dataMercanciaContenedores[[#This Row],[Toneladas en contenedores embarcadas en exterior con carga]]+dataMercanciaContenedores[[#This Row],[Toneladas en contenedores desembarcadas en exterior con carga]]</f>
        <v>1859507</v>
      </c>
      <c r="U140" s="3">
        <f>+dataMercanciaContenedores[[#This Row],[Toneladas en contenedores embarcadas en exterior vacíos]]+dataMercanciaContenedores[[#This Row],[Toneladas en contenedores desembarcadas en exterior vacíos]]</f>
        <v>72745</v>
      </c>
      <c r="V140" s="3">
        <f>+dataMercanciaContenedores[[#This Row],[TOTAL toneladas en contenedores en exterior con carga]]+dataMercanciaContenedores[[#This Row],[TOTAL toneladas en contenedores en exterior vacíos]]</f>
        <v>1932252</v>
      </c>
      <c r="W140" s="3">
        <f>+dataMercanciaContenedores[[#This Row],[Toneladas en contenedores embarcadas en cabotaje con carga]]+dataMercanciaContenedores[[#This Row],[Toneladas en contenedores embarcadas en exterior con carga]]</f>
        <v>1026910</v>
      </c>
      <c r="X140" s="3">
        <f>+dataMercanciaContenedores[[#This Row],[Toneladas en contenedores embarcadas en cabotaje vacíos]]+dataMercanciaContenedores[[#This Row],[Toneladas en contenedores embarcadas en exterior vacíos]]</f>
        <v>86027</v>
      </c>
      <c r="Y140" s="3">
        <f>+dataMercanciaContenedores[[#This Row],[TOTAL Toneladas en contenedores con carga embarcadas]]+dataMercanciaContenedores[[#This Row],[TOTAL Toneladas en contenedores vacíos embarcadas]]</f>
        <v>1112937</v>
      </c>
      <c r="Z140" s="3">
        <f>+dataMercanciaContenedores[[#This Row],[Toneladas en contenedores desembarcadas en cabotaje con carga]]+dataMercanciaContenedores[[#This Row],[Toneladas en contenedores desembarcadas en exterior con carga]]</f>
        <v>1262742</v>
      </c>
      <c r="AA140" s="3">
        <f>+dataMercanciaContenedores[[#This Row],[Toneladas en contenedores desembarcadas en cabotaje vacíos]]+dataMercanciaContenedores[[#This Row],[Toneladas en contenedores desembarcadas en exterior vacíos]]</f>
        <v>54976</v>
      </c>
      <c r="AB140" s="3">
        <f>+dataMercanciaContenedores[[#This Row],[TOTAL Toneladas en contenedores con carga desembarcadas]]+dataMercanciaContenedores[[#This Row],[TOTAL Toneladas en contenedores vacíos desembarcadas]]</f>
        <v>1317718</v>
      </c>
      <c r="AC140" s="3">
        <f>+dataMercanciaContenedores[[#This Row],[TOTAL toneladas embarcadas en contenedor]]+dataMercanciaContenedores[[#This Row],[TOTAL toneladas desembarcadas en contenedor]]</f>
        <v>2430655</v>
      </c>
    </row>
    <row r="141" spans="1:29" hidden="1" x14ac:dyDescent="0.2">
      <c r="A141" s="1">
        <v>2007</v>
      </c>
      <c r="B141" s="1" t="s">
        <v>37</v>
      </c>
      <c r="C141" s="1" t="s">
        <v>40</v>
      </c>
      <c r="D141" s="1" t="s">
        <v>41</v>
      </c>
      <c r="E141" s="2">
        <v>0</v>
      </c>
      <c r="F141" s="2">
        <v>0</v>
      </c>
      <c r="G141" s="3">
        <f>+dataMercanciaContenedores[[#This Row],[Toneladas en contenedores embarcadas en cabotaje con carga]]+dataMercanciaContenedores[[#This Row],[Toneladas en contenedores embarcadas en cabotaje vacíos]]</f>
        <v>0</v>
      </c>
      <c r="H141" s="2">
        <v>0</v>
      </c>
      <c r="I141" s="2">
        <v>0</v>
      </c>
      <c r="J141" s="3">
        <f>+dataMercanciaContenedores[[#This Row],[Toneladas en contenedores desembarcadas en cabotaje con carga]]+dataMercanciaContenedores[[#This Row],[Toneladas en contenedores desembarcadas en cabotaje vacíos]]</f>
        <v>0</v>
      </c>
      <c r="K141" s="3">
        <f>+dataMercanciaContenedores[[#This Row],[Toneladas en contenedores embarcadas en cabotaje con carga]]+dataMercanciaContenedores[[#This Row],[Toneladas en contenedores desembarcadas en cabotaje con carga]]</f>
        <v>0</v>
      </c>
      <c r="L141" s="3">
        <f>+dataMercanciaContenedores[[#This Row],[Toneladas en contenedores embarcadas en cabotaje vacíos]]+dataMercanciaContenedores[[#This Row],[Toneladas en contenedores desembarcadas en cabotaje vacíos]]</f>
        <v>0</v>
      </c>
      <c r="M141" s="3">
        <f>+dataMercanciaContenedores[[#This Row],[TOTAL toneladas en contenedores en cabotaje con carga]]+dataMercanciaContenedores[[#This Row],[TOTAL toneladas en contenedores en cabotaje vacíos]]</f>
        <v>0</v>
      </c>
      <c r="N141" s="2">
        <v>9</v>
      </c>
      <c r="O141" s="2">
        <v>0</v>
      </c>
      <c r="P141" s="3">
        <f>+dataMercanciaContenedores[[#This Row],[Toneladas en contenedores embarcadas en exterior con carga]]+dataMercanciaContenedores[[#This Row],[Toneladas en contenedores embarcadas en exterior vacíos]]</f>
        <v>9</v>
      </c>
      <c r="Q141" s="2">
        <v>54</v>
      </c>
      <c r="R141" s="2">
        <v>0</v>
      </c>
      <c r="S141" s="3">
        <f>+dataMercanciaContenedores[[#This Row],[Toneladas en contenedores desembarcadas en exterior con carga]]+dataMercanciaContenedores[[#This Row],[Toneladas en contenedores desembarcadas en exterior vacíos]]</f>
        <v>54</v>
      </c>
      <c r="T141" s="3">
        <f>+dataMercanciaContenedores[[#This Row],[Toneladas en contenedores embarcadas en exterior con carga]]+dataMercanciaContenedores[[#This Row],[Toneladas en contenedores desembarcadas en exterior con carga]]</f>
        <v>63</v>
      </c>
      <c r="U141" s="3">
        <f>+dataMercanciaContenedores[[#This Row],[Toneladas en contenedores embarcadas en exterior vacíos]]+dataMercanciaContenedores[[#This Row],[Toneladas en contenedores desembarcadas en exterior vacíos]]</f>
        <v>0</v>
      </c>
      <c r="V141" s="3">
        <f>+dataMercanciaContenedores[[#This Row],[TOTAL toneladas en contenedores en exterior con carga]]+dataMercanciaContenedores[[#This Row],[TOTAL toneladas en contenedores en exterior vacíos]]</f>
        <v>63</v>
      </c>
      <c r="W141" s="3">
        <f>+dataMercanciaContenedores[[#This Row],[Toneladas en contenedores embarcadas en cabotaje con carga]]+dataMercanciaContenedores[[#This Row],[Toneladas en contenedores embarcadas en exterior con carga]]</f>
        <v>9</v>
      </c>
      <c r="X141" s="3">
        <f>+dataMercanciaContenedores[[#This Row],[Toneladas en contenedores embarcadas en cabotaje vacíos]]+dataMercanciaContenedores[[#This Row],[Toneladas en contenedores embarcadas en exterior vacíos]]</f>
        <v>0</v>
      </c>
      <c r="Y141" s="3">
        <f>+dataMercanciaContenedores[[#This Row],[TOTAL Toneladas en contenedores con carga embarcadas]]+dataMercanciaContenedores[[#This Row],[TOTAL Toneladas en contenedores vacíos embarcadas]]</f>
        <v>9</v>
      </c>
      <c r="Z141" s="3">
        <f>+dataMercanciaContenedores[[#This Row],[Toneladas en contenedores desembarcadas en cabotaje con carga]]+dataMercanciaContenedores[[#This Row],[Toneladas en contenedores desembarcadas en exterior con carga]]</f>
        <v>54</v>
      </c>
      <c r="AA141" s="3">
        <f>+dataMercanciaContenedores[[#This Row],[Toneladas en contenedores desembarcadas en cabotaje vacíos]]+dataMercanciaContenedores[[#This Row],[Toneladas en contenedores desembarcadas en exterior vacíos]]</f>
        <v>0</v>
      </c>
      <c r="AB141" s="3">
        <f>+dataMercanciaContenedores[[#This Row],[TOTAL Toneladas en contenedores con carga desembarcadas]]+dataMercanciaContenedores[[#This Row],[TOTAL Toneladas en contenedores vacíos desembarcadas]]</f>
        <v>54</v>
      </c>
      <c r="AC141" s="3">
        <f>+dataMercanciaContenedores[[#This Row],[TOTAL toneladas embarcadas en contenedor]]+dataMercanciaContenedores[[#This Row],[TOTAL toneladas desembarcadas en contenedor]]</f>
        <v>63</v>
      </c>
    </row>
    <row r="142" spans="1:29" hidden="1" x14ac:dyDescent="0.2">
      <c r="A142" s="1">
        <v>2008</v>
      </c>
      <c r="B142" s="1" t="s">
        <v>10</v>
      </c>
      <c r="C142" s="1" t="s">
        <v>40</v>
      </c>
      <c r="D142" s="1" t="s">
        <v>41</v>
      </c>
      <c r="E142" s="2">
        <v>772</v>
      </c>
      <c r="F142" s="2">
        <v>367</v>
      </c>
      <c r="G142" s="3">
        <f>+dataMercanciaContenedores[[#This Row],[Toneladas en contenedores embarcadas en cabotaje con carga]]+dataMercanciaContenedores[[#This Row],[Toneladas en contenedores embarcadas en cabotaje vacíos]]</f>
        <v>1139</v>
      </c>
      <c r="H142" s="2">
        <v>122</v>
      </c>
      <c r="I142" s="2">
        <v>844</v>
      </c>
      <c r="J142" s="3">
        <f>+dataMercanciaContenedores[[#This Row],[Toneladas en contenedores desembarcadas en cabotaje con carga]]+dataMercanciaContenedores[[#This Row],[Toneladas en contenedores desembarcadas en cabotaje vacíos]]</f>
        <v>966</v>
      </c>
      <c r="K142" s="3">
        <f>+dataMercanciaContenedores[[#This Row],[Toneladas en contenedores embarcadas en cabotaje con carga]]+dataMercanciaContenedores[[#This Row],[Toneladas en contenedores desembarcadas en cabotaje con carga]]</f>
        <v>894</v>
      </c>
      <c r="L142" s="3">
        <f>+dataMercanciaContenedores[[#This Row],[Toneladas en contenedores embarcadas en cabotaje vacíos]]+dataMercanciaContenedores[[#This Row],[Toneladas en contenedores desembarcadas en cabotaje vacíos]]</f>
        <v>1211</v>
      </c>
      <c r="M142" s="3">
        <f>+dataMercanciaContenedores[[#This Row],[TOTAL toneladas en contenedores en cabotaje con carga]]+dataMercanciaContenedores[[#This Row],[TOTAL toneladas en contenedores en cabotaje vacíos]]</f>
        <v>2105</v>
      </c>
      <c r="N142" s="2">
        <v>41720</v>
      </c>
      <c r="O142" s="2">
        <v>2028</v>
      </c>
      <c r="P142" s="3">
        <f>+dataMercanciaContenedores[[#This Row],[Toneladas en contenedores embarcadas en exterior con carga]]+dataMercanciaContenedores[[#This Row],[Toneladas en contenedores embarcadas en exterior vacíos]]</f>
        <v>43748</v>
      </c>
      <c r="Q142" s="2">
        <v>77701</v>
      </c>
      <c r="R142" s="2">
        <v>259</v>
      </c>
      <c r="S142" s="3">
        <f>+dataMercanciaContenedores[[#This Row],[Toneladas en contenedores desembarcadas en exterior con carga]]+dataMercanciaContenedores[[#This Row],[Toneladas en contenedores desembarcadas en exterior vacíos]]</f>
        <v>77960</v>
      </c>
      <c r="T142" s="3">
        <f>+dataMercanciaContenedores[[#This Row],[Toneladas en contenedores embarcadas en exterior con carga]]+dataMercanciaContenedores[[#This Row],[Toneladas en contenedores desembarcadas en exterior con carga]]</f>
        <v>119421</v>
      </c>
      <c r="U142" s="3">
        <f>+dataMercanciaContenedores[[#This Row],[Toneladas en contenedores embarcadas en exterior vacíos]]+dataMercanciaContenedores[[#This Row],[Toneladas en contenedores desembarcadas en exterior vacíos]]</f>
        <v>2287</v>
      </c>
      <c r="V142" s="3">
        <f>+dataMercanciaContenedores[[#This Row],[TOTAL toneladas en contenedores en exterior con carga]]+dataMercanciaContenedores[[#This Row],[TOTAL toneladas en contenedores en exterior vacíos]]</f>
        <v>121708</v>
      </c>
      <c r="W142" s="3">
        <f>+dataMercanciaContenedores[[#This Row],[Toneladas en contenedores embarcadas en cabotaje con carga]]+dataMercanciaContenedores[[#This Row],[Toneladas en contenedores embarcadas en exterior con carga]]</f>
        <v>42492</v>
      </c>
      <c r="X142" s="3">
        <f>+dataMercanciaContenedores[[#This Row],[Toneladas en contenedores embarcadas en cabotaje vacíos]]+dataMercanciaContenedores[[#This Row],[Toneladas en contenedores embarcadas en exterior vacíos]]</f>
        <v>2395</v>
      </c>
      <c r="Y142" s="3">
        <f>+dataMercanciaContenedores[[#This Row],[TOTAL Toneladas en contenedores con carga embarcadas]]+dataMercanciaContenedores[[#This Row],[TOTAL Toneladas en contenedores vacíos embarcadas]]</f>
        <v>44887</v>
      </c>
      <c r="Z142" s="3">
        <f>+dataMercanciaContenedores[[#This Row],[Toneladas en contenedores desembarcadas en cabotaje con carga]]+dataMercanciaContenedores[[#This Row],[Toneladas en contenedores desembarcadas en exterior con carga]]</f>
        <v>77823</v>
      </c>
      <c r="AA142" s="3">
        <f>+dataMercanciaContenedores[[#This Row],[Toneladas en contenedores desembarcadas en cabotaje vacíos]]+dataMercanciaContenedores[[#This Row],[Toneladas en contenedores desembarcadas en exterior vacíos]]</f>
        <v>1103</v>
      </c>
      <c r="AB142" s="3">
        <f>+dataMercanciaContenedores[[#This Row],[TOTAL Toneladas en contenedores con carga desembarcadas]]+dataMercanciaContenedores[[#This Row],[TOTAL Toneladas en contenedores vacíos desembarcadas]]</f>
        <v>78926</v>
      </c>
      <c r="AC142" s="3">
        <f>+dataMercanciaContenedores[[#This Row],[TOTAL toneladas embarcadas en contenedor]]+dataMercanciaContenedores[[#This Row],[TOTAL toneladas desembarcadas en contenedor]]</f>
        <v>123813</v>
      </c>
    </row>
    <row r="143" spans="1:29" hidden="1" x14ac:dyDescent="0.2">
      <c r="A143" s="1">
        <v>2008</v>
      </c>
      <c r="B143" s="1" t="s">
        <v>11</v>
      </c>
      <c r="C143" s="1" t="s">
        <v>40</v>
      </c>
      <c r="D143" s="1" t="s">
        <v>41</v>
      </c>
      <c r="E143" s="2">
        <v>660342</v>
      </c>
      <c r="F143" s="2">
        <v>15969</v>
      </c>
      <c r="G143" s="3">
        <f>+dataMercanciaContenedores[[#This Row],[Toneladas en contenedores embarcadas en cabotaje con carga]]+dataMercanciaContenedores[[#This Row],[Toneladas en contenedores embarcadas en cabotaje vacíos]]</f>
        <v>676311</v>
      </c>
      <c r="H143" s="2">
        <v>123278</v>
      </c>
      <c r="I143" s="2">
        <v>116162</v>
      </c>
      <c r="J143" s="3">
        <f>+dataMercanciaContenedores[[#This Row],[Toneladas en contenedores desembarcadas en cabotaje con carga]]+dataMercanciaContenedores[[#This Row],[Toneladas en contenedores desembarcadas en cabotaje vacíos]]</f>
        <v>239440</v>
      </c>
      <c r="K143" s="3">
        <f>+dataMercanciaContenedores[[#This Row],[Toneladas en contenedores embarcadas en cabotaje con carga]]+dataMercanciaContenedores[[#This Row],[Toneladas en contenedores desembarcadas en cabotaje con carga]]</f>
        <v>783620</v>
      </c>
      <c r="L143" s="3">
        <f>+dataMercanciaContenedores[[#This Row],[Toneladas en contenedores embarcadas en cabotaje vacíos]]+dataMercanciaContenedores[[#This Row],[Toneladas en contenedores desembarcadas en cabotaje vacíos]]</f>
        <v>132131</v>
      </c>
      <c r="M143" s="3">
        <f>+dataMercanciaContenedores[[#This Row],[TOTAL toneladas en contenedores en cabotaje con carga]]+dataMercanciaContenedores[[#This Row],[TOTAL toneladas en contenedores en cabotaje vacíos]]</f>
        <v>915751</v>
      </c>
      <c r="N143" s="2">
        <v>61485</v>
      </c>
      <c r="O143" s="2">
        <v>2082</v>
      </c>
      <c r="P143" s="3">
        <f>+dataMercanciaContenedores[[#This Row],[Toneladas en contenedores embarcadas en exterior con carga]]+dataMercanciaContenedores[[#This Row],[Toneladas en contenedores embarcadas en exterior vacíos]]</f>
        <v>63567</v>
      </c>
      <c r="Q143" s="2">
        <v>63997</v>
      </c>
      <c r="R143" s="2">
        <v>1448</v>
      </c>
      <c r="S143" s="3">
        <f>+dataMercanciaContenedores[[#This Row],[Toneladas en contenedores desembarcadas en exterior con carga]]+dataMercanciaContenedores[[#This Row],[Toneladas en contenedores desembarcadas en exterior vacíos]]</f>
        <v>65445</v>
      </c>
      <c r="T143" s="3">
        <f>+dataMercanciaContenedores[[#This Row],[Toneladas en contenedores embarcadas en exterior con carga]]+dataMercanciaContenedores[[#This Row],[Toneladas en contenedores desembarcadas en exterior con carga]]</f>
        <v>125482</v>
      </c>
      <c r="U143" s="3">
        <f>+dataMercanciaContenedores[[#This Row],[Toneladas en contenedores embarcadas en exterior vacíos]]+dataMercanciaContenedores[[#This Row],[Toneladas en contenedores desembarcadas en exterior vacíos]]</f>
        <v>3530</v>
      </c>
      <c r="V143" s="3">
        <f>+dataMercanciaContenedores[[#This Row],[TOTAL toneladas en contenedores en exterior con carga]]+dataMercanciaContenedores[[#This Row],[TOTAL toneladas en contenedores en exterior vacíos]]</f>
        <v>129012</v>
      </c>
      <c r="W143" s="3">
        <f>+dataMercanciaContenedores[[#This Row],[Toneladas en contenedores embarcadas en cabotaje con carga]]+dataMercanciaContenedores[[#This Row],[Toneladas en contenedores embarcadas en exterior con carga]]</f>
        <v>721827</v>
      </c>
      <c r="X143" s="3">
        <f>+dataMercanciaContenedores[[#This Row],[Toneladas en contenedores embarcadas en cabotaje vacíos]]+dataMercanciaContenedores[[#This Row],[Toneladas en contenedores embarcadas en exterior vacíos]]</f>
        <v>18051</v>
      </c>
      <c r="Y143" s="3">
        <f>+dataMercanciaContenedores[[#This Row],[TOTAL Toneladas en contenedores con carga embarcadas]]+dataMercanciaContenedores[[#This Row],[TOTAL Toneladas en contenedores vacíos embarcadas]]</f>
        <v>739878</v>
      </c>
      <c r="Z143" s="3">
        <f>+dataMercanciaContenedores[[#This Row],[Toneladas en contenedores desembarcadas en cabotaje con carga]]+dataMercanciaContenedores[[#This Row],[Toneladas en contenedores desembarcadas en exterior con carga]]</f>
        <v>187275</v>
      </c>
      <c r="AA143" s="3">
        <f>+dataMercanciaContenedores[[#This Row],[Toneladas en contenedores desembarcadas en cabotaje vacíos]]+dataMercanciaContenedores[[#This Row],[Toneladas en contenedores desembarcadas en exterior vacíos]]</f>
        <v>117610</v>
      </c>
      <c r="AB143" s="3">
        <f>+dataMercanciaContenedores[[#This Row],[TOTAL Toneladas en contenedores con carga desembarcadas]]+dataMercanciaContenedores[[#This Row],[TOTAL Toneladas en contenedores vacíos desembarcadas]]</f>
        <v>304885</v>
      </c>
      <c r="AC143" s="3">
        <f>+dataMercanciaContenedores[[#This Row],[TOTAL toneladas embarcadas en contenedor]]+dataMercanciaContenedores[[#This Row],[TOTAL toneladas desembarcadas en contenedor]]</f>
        <v>1044763</v>
      </c>
    </row>
    <row r="144" spans="1:29" hidden="1" x14ac:dyDescent="0.2">
      <c r="A144" s="1">
        <v>2008</v>
      </c>
      <c r="B144" s="1" t="s">
        <v>12</v>
      </c>
      <c r="C144" s="1" t="s">
        <v>40</v>
      </c>
      <c r="D144" s="1" t="s">
        <v>41</v>
      </c>
      <c r="E144" s="2">
        <v>653</v>
      </c>
      <c r="F144" s="2">
        <v>24</v>
      </c>
      <c r="G144" s="3">
        <f>+dataMercanciaContenedores[[#This Row],[Toneladas en contenedores embarcadas en cabotaje con carga]]+dataMercanciaContenedores[[#This Row],[Toneladas en contenedores embarcadas en cabotaje vacíos]]</f>
        <v>677</v>
      </c>
      <c r="H144" s="2">
        <v>160</v>
      </c>
      <c r="I144" s="2">
        <v>158</v>
      </c>
      <c r="J144" s="3">
        <f>+dataMercanciaContenedores[[#This Row],[Toneladas en contenedores desembarcadas en cabotaje con carga]]+dataMercanciaContenedores[[#This Row],[Toneladas en contenedores desembarcadas en cabotaje vacíos]]</f>
        <v>318</v>
      </c>
      <c r="K144" s="3">
        <f>+dataMercanciaContenedores[[#This Row],[Toneladas en contenedores embarcadas en cabotaje con carga]]+dataMercanciaContenedores[[#This Row],[Toneladas en contenedores desembarcadas en cabotaje con carga]]</f>
        <v>813</v>
      </c>
      <c r="L144" s="3">
        <f>+dataMercanciaContenedores[[#This Row],[Toneladas en contenedores embarcadas en cabotaje vacíos]]+dataMercanciaContenedores[[#This Row],[Toneladas en contenedores desembarcadas en cabotaje vacíos]]</f>
        <v>182</v>
      </c>
      <c r="M144" s="3">
        <f>+dataMercanciaContenedores[[#This Row],[TOTAL toneladas en contenedores en cabotaje con carga]]+dataMercanciaContenedores[[#This Row],[TOTAL toneladas en contenedores en cabotaje vacíos]]</f>
        <v>995</v>
      </c>
      <c r="N144" s="2">
        <v>1236</v>
      </c>
      <c r="O144" s="2">
        <v>134</v>
      </c>
      <c r="P144" s="3">
        <f>+dataMercanciaContenedores[[#This Row],[Toneladas en contenedores embarcadas en exterior con carga]]+dataMercanciaContenedores[[#This Row],[Toneladas en contenedores embarcadas en exterior vacíos]]</f>
        <v>1370</v>
      </c>
      <c r="Q144" s="2">
        <v>800</v>
      </c>
      <c r="R144" s="2">
        <v>149</v>
      </c>
      <c r="S144" s="3">
        <f>+dataMercanciaContenedores[[#This Row],[Toneladas en contenedores desembarcadas en exterior con carga]]+dataMercanciaContenedores[[#This Row],[Toneladas en contenedores desembarcadas en exterior vacíos]]</f>
        <v>949</v>
      </c>
      <c r="T144" s="3">
        <f>+dataMercanciaContenedores[[#This Row],[Toneladas en contenedores embarcadas en exterior con carga]]+dataMercanciaContenedores[[#This Row],[Toneladas en contenedores desembarcadas en exterior con carga]]</f>
        <v>2036</v>
      </c>
      <c r="U144" s="3">
        <f>+dataMercanciaContenedores[[#This Row],[Toneladas en contenedores embarcadas en exterior vacíos]]+dataMercanciaContenedores[[#This Row],[Toneladas en contenedores desembarcadas en exterior vacíos]]</f>
        <v>283</v>
      </c>
      <c r="V144" s="3">
        <f>+dataMercanciaContenedores[[#This Row],[TOTAL toneladas en contenedores en exterior con carga]]+dataMercanciaContenedores[[#This Row],[TOTAL toneladas en contenedores en exterior vacíos]]</f>
        <v>2319</v>
      </c>
      <c r="W144" s="3">
        <f>+dataMercanciaContenedores[[#This Row],[Toneladas en contenedores embarcadas en cabotaje con carga]]+dataMercanciaContenedores[[#This Row],[Toneladas en contenedores embarcadas en exterior con carga]]</f>
        <v>1889</v>
      </c>
      <c r="X144" s="3">
        <f>+dataMercanciaContenedores[[#This Row],[Toneladas en contenedores embarcadas en cabotaje vacíos]]+dataMercanciaContenedores[[#This Row],[Toneladas en contenedores embarcadas en exterior vacíos]]</f>
        <v>158</v>
      </c>
      <c r="Y144" s="3">
        <f>+dataMercanciaContenedores[[#This Row],[TOTAL Toneladas en contenedores con carga embarcadas]]+dataMercanciaContenedores[[#This Row],[TOTAL Toneladas en contenedores vacíos embarcadas]]</f>
        <v>2047</v>
      </c>
      <c r="Z144" s="3">
        <f>+dataMercanciaContenedores[[#This Row],[Toneladas en contenedores desembarcadas en cabotaje con carga]]+dataMercanciaContenedores[[#This Row],[Toneladas en contenedores desembarcadas en exterior con carga]]</f>
        <v>960</v>
      </c>
      <c r="AA144" s="3">
        <f>+dataMercanciaContenedores[[#This Row],[Toneladas en contenedores desembarcadas en cabotaje vacíos]]+dataMercanciaContenedores[[#This Row],[Toneladas en contenedores desembarcadas en exterior vacíos]]</f>
        <v>307</v>
      </c>
      <c r="AB144" s="3">
        <f>+dataMercanciaContenedores[[#This Row],[TOTAL Toneladas en contenedores con carga desembarcadas]]+dataMercanciaContenedores[[#This Row],[TOTAL Toneladas en contenedores vacíos desembarcadas]]</f>
        <v>1267</v>
      </c>
      <c r="AC144" s="3">
        <f>+dataMercanciaContenedores[[#This Row],[TOTAL toneladas embarcadas en contenedor]]+dataMercanciaContenedores[[#This Row],[TOTAL toneladas desembarcadas en contenedor]]</f>
        <v>3314</v>
      </c>
    </row>
    <row r="145" spans="1:29" hidden="1" x14ac:dyDescent="0.2">
      <c r="A145" s="1">
        <v>2008</v>
      </c>
      <c r="B145" s="1" t="s">
        <v>13</v>
      </c>
      <c r="C145" s="1" t="s">
        <v>40</v>
      </c>
      <c r="D145" s="1" t="s">
        <v>41</v>
      </c>
      <c r="E145" s="2">
        <v>46302</v>
      </c>
      <c r="F145" s="2">
        <v>16</v>
      </c>
      <c r="G145" s="3">
        <f>+dataMercanciaContenedores[[#This Row],[Toneladas en contenedores embarcadas en cabotaje con carga]]+dataMercanciaContenedores[[#This Row],[Toneladas en contenedores embarcadas en cabotaje vacíos]]</f>
        <v>46318</v>
      </c>
      <c r="H145" s="2">
        <v>4459</v>
      </c>
      <c r="I145" s="2">
        <v>6528</v>
      </c>
      <c r="J145" s="3">
        <f>+dataMercanciaContenedores[[#This Row],[Toneladas en contenedores desembarcadas en cabotaje con carga]]+dataMercanciaContenedores[[#This Row],[Toneladas en contenedores desembarcadas en cabotaje vacíos]]</f>
        <v>10987</v>
      </c>
      <c r="K145" s="3">
        <f>+dataMercanciaContenedores[[#This Row],[Toneladas en contenedores embarcadas en cabotaje con carga]]+dataMercanciaContenedores[[#This Row],[Toneladas en contenedores desembarcadas en cabotaje con carga]]</f>
        <v>50761</v>
      </c>
      <c r="L145" s="3">
        <f>+dataMercanciaContenedores[[#This Row],[Toneladas en contenedores embarcadas en cabotaje vacíos]]+dataMercanciaContenedores[[#This Row],[Toneladas en contenedores desembarcadas en cabotaje vacíos]]</f>
        <v>6544</v>
      </c>
      <c r="M145" s="3">
        <f>+dataMercanciaContenedores[[#This Row],[TOTAL toneladas en contenedores en cabotaje con carga]]+dataMercanciaContenedores[[#This Row],[TOTAL toneladas en contenedores en cabotaje vacíos]]</f>
        <v>57305</v>
      </c>
      <c r="N145" s="2">
        <v>1913</v>
      </c>
      <c r="O145" s="2">
        <v>0</v>
      </c>
      <c r="P145" s="3">
        <f>+dataMercanciaContenedores[[#This Row],[Toneladas en contenedores embarcadas en exterior con carga]]+dataMercanciaContenedores[[#This Row],[Toneladas en contenedores embarcadas en exterior vacíos]]</f>
        <v>1913</v>
      </c>
      <c r="Q145" s="2">
        <v>244</v>
      </c>
      <c r="R145" s="2">
        <v>200</v>
      </c>
      <c r="S145" s="3">
        <f>+dataMercanciaContenedores[[#This Row],[Toneladas en contenedores desembarcadas en exterior con carga]]+dataMercanciaContenedores[[#This Row],[Toneladas en contenedores desembarcadas en exterior vacíos]]</f>
        <v>444</v>
      </c>
      <c r="T145" s="3">
        <f>+dataMercanciaContenedores[[#This Row],[Toneladas en contenedores embarcadas en exterior con carga]]+dataMercanciaContenedores[[#This Row],[Toneladas en contenedores desembarcadas en exterior con carga]]</f>
        <v>2157</v>
      </c>
      <c r="U145" s="3">
        <f>+dataMercanciaContenedores[[#This Row],[Toneladas en contenedores embarcadas en exterior vacíos]]+dataMercanciaContenedores[[#This Row],[Toneladas en contenedores desembarcadas en exterior vacíos]]</f>
        <v>200</v>
      </c>
      <c r="V145" s="3">
        <f>+dataMercanciaContenedores[[#This Row],[TOTAL toneladas en contenedores en exterior con carga]]+dataMercanciaContenedores[[#This Row],[TOTAL toneladas en contenedores en exterior vacíos]]</f>
        <v>2357</v>
      </c>
      <c r="W145" s="3">
        <f>+dataMercanciaContenedores[[#This Row],[Toneladas en contenedores embarcadas en cabotaje con carga]]+dataMercanciaContenedores[[#This Row],[Toneladas en contenedores embarcadas en exterior con carga]]</f>
        <v>48215</v>
      </c>
      <c r="X145" s="3">
        <f>+dataMercanciaContenedores[[#This Row],[Toneladas en contenedores embarcadas en cabotaje vacíos]]+dataMercanciaContenedores[[#This Row],[Toneladas en contenedores embarcadas en exterior vacíos]]</f>
        <v>16</v>
      </c>
      <c r="Y145" s="3">
        <f>+dataMercanciaContenedores[[#This Row],[TOTAL Toneladas en contenedores con carga embarcadas]]+dataMercanciaContenedores[[#This Row],[TOTAL Toneladas en contenedores vacíos embarcadas]]</f>
        <v>48231</v>
      </c>
      <c r="Z145" s="3">
        <f>+dataMercanciaContenedores[[#This Row],[Toneladas en contenedores desembarcadas en cabotaje con carga]]+dataMercanciaContenedores[[#This Row],[Toneladas en contenedores desembarcadas en exterior con carga]]</f>
        <v>4703</v>
      </c>
      <c r="AA145" s="3">
        <f>+dataMercanciaContenedores[[#This Row],[Toneladas en contenedores desembarcadas en cabotaje vacíos]]+dataMercanciaContenedores[[#This Row],[Toneladas en contenedores desembarcadas en exterior vacíos]]</f>
        <v>6728</v>
      </c>
      <c r="AB145" s="3">
        <f>+dataMercanciaContenedores[[#This Row],[TOTAL Toneladas en contenedores con carga desembarcadas]]+dataMercanciaContenedores[[#This Row],[TOTAL Toneladas en contenedores vacíos desembarcadas]]</f>
        <v>11431</v>
      </c>
      <c r="AC145" s="3">
        <f>+dataMercanciaContenedores[[#This Row],[TOTAL toneladas embarcadas en contenedor]]+dataMercanciaContenedores[[#This Row],[TOTAL toneladas desembarcadas en contenedor]]</f>
        <v>59662</v>
      </c>
    </row>
    <row r="146" spans="1:29" hidden="1" x14ac:dyDescent="0.2">
      <c r="A146" s="1">
        <v>2008</v>
      </c>
      <c r="B146" s="1" t="s">
        <v>14</v>
      </c>
      <c r="C146" s="1" t="s">
        <v>40</v>
      </c>
      <c r="D146" s="1" t="s">
        <v>41</v>
      </c>
      <c r="E146" s="2">
        <v>1558131</v>
      </c>
      <c r="F146" s="2">
        <v>3634</v>
      </c>
      <c r="G146" s="3">
        <f>+dataMercanciaContenedores[[#This Row],[Toneladas en contenedores embarcadas en cabotaje con carga]]+dataMercanciaContenedores[[#This Row],[Toneladas en contenedores embarcadas en cabotaje vacíos]]</f>
        <v>1561765</v>
      </c>
      <c r="H146" s="2">
        <v>1137372</v>
      </c>
      <c r="I146" s="2">
        <v>14160</v>
      </c>
      <c r="J146" s="3">
        <f>+dataMercanciaContenedores[[#This Row],[Toneladas en contenedores desembarcadas en cabotaje con carga]]+dataMercanciaContenedores[[#This Row],[Toneladas en contenedores desembarcadas en cabotaje vacíos]]</f>
        <v>1151532</v>
      </c>
      <c r="K146" s="3">
        <f>+dataMercanciaContenedores[[#This Row],[Toneladas en contenedores embarcadas en cabotaje con carga]]+dataMercanciaContenedores[[#This Row],[Toneladas en contenedores desembarcadas en cabotaje con carga]]</f>
        <v>2695503</v>
      </c>
      <c r="L146" s="3">
        <f>+dataMercanciaContenedores[[#This Row],[Toneladas en contenedores embarcadas en cabotaje vacíos]]+dataMercanciaContenedores[[#This Row],[Toneladas en contenedores desembarcadas en cabotaje vacíos]]</f>
        <v>17794</v>
      </c>
      <c r="M146" s="3">
        <f>+dataMercanciaContenedores[[#This Row],[TOTAL toneladas en contenedores en cabotaje con carga]]+dataMercanciaContenedores[[#This Row],[TOTAL toneladas en contenedores en cabotaje vacíos]]</f>
        <v>2713297</v>
      </c>
      <c r="N146" s="2">
        <v>19496542</v>
      </c>
      <c r="O146" s="2">
        <v>473678</v>
      </c>
      <c r="P146" s="3">
        <f>+dataMercanciaContenedores[[#This Row],[Toneladas en contenedores embarcadas en exterior con carga]]+dataMercanciaContenedores[[#This Row],[Toneladas en contenedores embarcadas en exterior vacíos]]</f>
        <v>19970220</v>
      </c>
      <c r="Q146" s="2">
        <v>19640550</v>
      </c>
      <c r="R146" s="2">
        <v>471402</v>
      </c>
      <c r="S146" s="3">
        <f>+dataMercanciaContenedores[[#This Row],[Toneladas en contenedores desembarcadas en exterior con carga]]+dataMercanciaContenedores[[#This Row],[Toneladas en contenedores desembarcadas en exterior vacíos]]</f>
        <v>20111952</v>
      </c>
      <c r="T146" s="3">
        <f>+dataMercanciaContenedores[[#This Row],[Toneladas en contenedores embarcadas en exterior con carga]]+dataMercanciaContenedores[[#This Row],[Toneladas en contenedores desembarcadas en exterior con carga]]</f>
        <v>39137092</v>
      </c>
      <c r="U146" s="3">
        <f>+dataMercanciaContenedores[[#This Row],[Toneladas en contenedores embarcadas en exterior vacíos]]+dataMercanciaContenedores[[#This Row],[Toneladas en contenedores desembarcadas en exterior vacíos]]</f>
        <v>945080</v>
      </c>
      <c r="V146" s="3">
        <f>+dataMercanciaContenedores[[#This Row],[TOTAL toneladas en contenedores en exterior con carga]]+dataMercanciaContenedores[[#This Row],[TOTAL toneladas en contenedores en exterior vacíos]]</f>
        <v>40082172</v>
      </c>
      <c r="W146" s="3">
        <f>+dataMercanciaContenedores[[#This Row],[Toneladas en contenedores embarcadas en cabotaje con carga]]+dataMercanciaContenedores[[#This Row],[Toneladas en contenedores embarcadas en exterior con carga]]</f>
        <v>21054673</v>
      </c>
      <c r="X146" s="3">
        <f>+dataMercanciaContenedores[[#This Row],[Toneladas en contenedores embarcadas en cabotaje vacíos]]+dataMercanciaContenedores[[#This Row],[Toneladas en contenedores embarcadas en exterior vacíos]]</f>
        <v>477312</v>
      </c>
      <c r="Y146" s="3">
        <f>+dataMercanciaContenedores[[#This Row],[TOTAL Toneladas en contenedores con carga embarcadas]]+dataMercanciaContenedores[[#This Row],[TOTAL Toneladas en contenedores vacíos embarcadas]]</f>
        <v>21531985</v>
      </c>
      <c r="Z146" s="3">
        <f>+dataMercanciaContenedores[[#This Row],[Toneladas en contenedores desembarcadas en cabotaje con carga]]+dataMercanciaContenedores[[#This Row],[Toneladas en contenedores desembarcadas en exterior con carga]]</f>
        <v>20777922</v>
      </c>
      <c r="AA146" s="3">
        <f>+dataMercanciaContenedores[[#This Row],[Toneladas en contenedores desembarcadas en cabotaje vacíos]]+dataMercanciaContenedores[[#This Row],[Toneladas en contenedores desembarcadas en exterior vacíos]]</f>
        <v>485562</v>
      </c>
      <c r="AB146" s="3">
        <f>+dataMercanciaContenedores[[#This Row],[TOTAL Toneladas en contenedores con carga desembarcadas]]+dataMercanciaContenedores[[#This Row],[TOTAL Toneladas en contenedores vacíos desembarcadas]]</f>
        <v>21263484</v>
      </c>
      <c r="AC146" s="3">
        <f>+dataMercanciaContenedores[[#This Row],[TOTAL toneladas embarcadas en contenedor]]+dataMercanciaContenedores[[#This Row],[TOTAL toneladas desembarcadas en contenedor]]</f>
        <v>42795469</v>
      </c>
    </row>
    <row r="147" spans="1:29" hidden="1" x14ac:dyDescent="0.2">
      <c r="A147" s="1">
        <v>2008</v>
      </c>
      <c r="B147" s="1" t="s">
        <v>15</v>
      </c>
      <c r="C147" s="1" t="s">
        <v>40</v>
      </c>
      <c r="D147" s="1" t="s">
        <v>41</v>
      </c>
      <c r="E147" s="2">
        <v>422115</v>
      </c>
      <c r="F147" s="2">
        <v>3548</v>
      </c>
      <c r="G147" s="3">
        <f>+dataMercanciaContenedores[[#This Row],[Toneladas en contenedores embarcadas en cabotaje con carga]]+dataMercanciaContenedores[[#This Row],[Toneladas en contenedores embarcadas en cabotaje vacíos]]</f>
        <v>425663</v>
      </c>
      <c r="H147" s="2">
        <v>14303</v>
      </c>
      <c r="I147" s="2">
        <v>54600</v>
      </c>
      <c r="J147" s="3">
        <f>+dataMercanciaContenedores[[#This Row],[Toneladas en contenedores desembarcadas en cabotaje con carga]]+dataMercanciaContenedores[[#This Row],[Toneladas en contenedores desembarcadas en cabotaje vacíos]]</f>
        <v>68903</v>
      </c>
      <c r="K147" s="3">
        <f>+dataMercanciaContenedores[[#This Row],[Toneladas en contenedores embarcadas en cabotaje con carga]]+dataMercanciaContenedores[[#This Row],[Toneladas en contenedores desembarcadas en cabotaje con carga]]</f>
        <v>436418</v>
      </c>
      <c r="L147" s="3">
        <f>+dataMercanciaContenedores[[#This Row],[Toneladas en contenedores embarcadas en cabotaje vacíos]]+dataMercanciaContenedores[[#This Row],[Toneladas en contenedores desembarcadas en cabotaje vacíos]]</f>
        <v>58148</v>
      </c>
      <c r="M147" s="3">
        <f>+dataMercanciaContenedores[[#This Row],[TOTAL toneladas en contenedores en cabotaje con carga]]+dataMercanciaContenedores[[#This Row],[TOTAL toneladas en contenedores en cabotaje vacíos]]</f>
        <v>494566</v>
      </c>
      <c r="N147" s="2">
        <v>442177</v>
      </c>
      <c r="O147" s="2">
        <v>2156</v>
      </c>
      <c r="P147" s="3">
        <f>+dataMercanciaContenedores[[#This Row],[Toneladas en contenedores embarcadas en exterior con carga]]+dataMercanciaContenedores[[#This Row],[Toneladas en contenedores embarcadas en exterior vacíos]]</f>
        <v>444333</v>
      </c>
      <c r="Q147" s="2">
        <v>288758</v>
      </c>
      <c r="R147" s="2">
        <v>19677</v>
      </c>
      <c r="S147" s="3">
        <f>+dataMercanciaContenedores[[#This Row],[Toneladas en contenedores desembarcadas en exterior con carga]]+dataMercanciaContenedores[[#This Row],[Toneladas en contenedores desembarcadas en exterior vacíos]]</f>
        <v>308435</v>
      </c>
      <c r="T147" s="3">
        <f>+dataMercanciaContenedores[[#This Row],[Toneladas en contenedores embarcadas en exterior con carga]]+dataMercanciaContenedores[[#This Row],[Toneladas en contenedores desembarcadas en exterior con carga]]</f>
        <v>730935</v>
      </c>
      <c r="U147" s="3">
        <f>+dataMercanciaContenedores[[#This Row],[Toneladas en contenedores embarcadas en exterior vacíos]]+dataMercanciaContenedores[[#This Row],[Toneladas en contenedores desembarcadas en exterior vacíos]]</f>
        <v>21833</v>
      </c>
      <c r="V147" s="3">
        <f>+dataMercanciaContenedores[[#This Row],[TOTAL toneladas en contenedores en exterior con carga]]+dataMercanciaContenedores[[#This Row],[TOTAL toneladas en contenedores en exterior vacíos]]</f>
        <v>752768</v>
      </c>
      <c r="W147" s="3">
        <f>+dataMercanciaContenedores[[#This Row],[Toneladas en contenedores embarcadas en cabotaje con carga]]+dataMercanciaContenedores[[#This Row],[Toneladas en contenedores embarcadas en exterior con carga]]</f>
        <v>864292</v>
      </c>
      <c r="X147" s="3">
        <f>+dataMercanciaContenedores[[#This Row],[Toneladas en contenedores embarcadas en cabotaje vacíos]]+dataMercanciaContenedores[[#This Row],[Toneladas en contenedores embarcadas en exterior vacíos]]</f>
        <v>5704</v>
      </c>
      <c r="Y147" s="3">
        <f>+dataMercanciaContenedores[[#This Row],[TOTAL Toneladas en contenedores con carga embarcadas]]+dataMercanciaContenedores[[#This Row],[TOTAL Toneladas en contenedores vacíos embarcadas]]</f>
        <v>869996</v>
      </c>
      <c r="Z147" s="3">
        <f>+dataMercanciaContenedores[[#This Row],[Toneladas en contenedores desembarcadas en cabotaje con carga]]+dataMercanciaContenedores[[#This Row],[Toneladas en contenedores desembarcadas en exterior con carga]]</f>
        <v>303061</v>
      </c>
      <c r="AA147" s="3">
        <f>+dataMercanciaContenedores[[#This Row],[Toneladas en contenedores desembarcadas en cabotaje vacíos]]+dataMercanciaContenedores[[#This Row],[Toneladas en contenedores desembarcadas en exterior vacíos]]</f>
        <v>74277</v>
      </c>
      <c r="AB147" s="3">
        <f>+dataMercanciaContenedores[[#This Row],[TOTAL Toneladas en contenedores con carga desembarcadas]]+dataMercanciaContenedores[[#This Row],[TOTAL Toneladas en contenedores vacíos desembarcadas]]</f>
        <v>377338</v>
      </c>
      <c r="AC147" s="3">
        <f>+dataMercanciaContenedores[[#This Row],[TOTAL toneladas embarcadas en contenedor]]+dataMercanciaContenedores[[#This Row],[TOTAL toneladas desembarcadas en contenedor]]</f>
        <v>1247334</v>
      </c>
    </row>
    <row r="148" spans="1:29" hidden="1" x14ac:dyDescent="0.2">
      <c r="A148" s="1">
        <v>2008</v>
      </c>
      <c r="B148" s="1" t="s">
        <v>16</v>
      </c>
      <c r="C148" s="1" t="s">
        <v>40</v>
      </c>
      <c r="D148" s="1" t="s">
        <v>41</v>
      </c>
      <c r="E148" s="2">
        <v>68693</v>
      </c>
      <c r="F148" s="2">
        <v>159272</v>
      </c>
      <c r="G148" s="3">
        <f>+dataMercanciaContenedores[[#This Row],[Toneladas en contenedores embarcadas en cabotaje con carga]]+dataMercanciaContenedores[[#This Row],[Toneladas en contenedores embarcadas en cabotaje vacíos]]</f>
        <v>227965</v>
      </c>
      <c r="H148" s="2">
        <v>506727</v>
      </c>
      <c r="I148" s="2">
        <v>3191</v>
      </c>
      <c r="J148" s="3">
        <f>+dataMercanciaContenedores[[#This Row],[Toneladas en contenedores desembarcadas en cabotaje con carga]]+dataMercanciaContenedores[[#This Row],[Toneladas en contenedores desembarcadas en cabotaje vacíos]]</f>
        <v>509918</v>
      </c>
      <c r="K148" s="3">
        <f>+dataMercanciaContenedores[[#This Row],[Toneladas en contenedores embarcadas en cabotaje con carga]]+dataMercanciaContenedores[[#This Row],[Toneladas en contenedores desembarcadas en cabotaje con carga]]</f>
        <v>575420</v>
      </c>
      <c r="L148" s="3">
        <f>+dataMercanciaContenedores[[#This Row],[Toneladas en contenedores embarcadas en cabotaje vacíos]]+dataMercanciaContenedores[[#This Row],[Toneladas en contenedores desembarcadas en cabotaje vacíos]]</f>
        <v>162463</v>
      </c>
      <c r="M148" s="3">
        <f>+dataMercanciaContenedores[[#This Row],[TOTAL toneladas en contenedores en cabotaje con carga]]+dataMercanciaContenedores[[#This Row],[TOTAL toneladas en contenedores en cabotaje vacíos]]</f>
        <v>737883</v>
      </c>
      <c r="N148" s="2">
        <v>0</v>
      </c>
      <c r="O148" s="2">
        <v>0</v>
      </c>
      <c r="P148" s="3">
        <f>+dataMercanciaContenedores[[#This Row],[Toneladas en contenedores embarcadas en exterior con carga]]+dataMercanciaContenedores[[#This Row],[Toneladas en contenedores embarcadas en exterior vacíos]]</f>
        <v>0</v>
      </c>
      <c r="Q148" s="2">
        <v>551</v>
      </c>
      <c r="R148" s="2">
        <v>0</v>
      </c>
      <c r="S148" s="3">
        <f>+dataMercanciaContenedores[[#This Row],[Toneladas en contenedores desembarcadas en exterior con carga]]+dataMercanciaContenedores[[#This Row],[Toneladas en contenedores desembarcadas en exterior vacíos]]</f>
        <v>551</v>
      </c>
      <c r="T148" s="3">
        <f>+dataMercanciaContenedores[[#This Row],[Toneladas en contenedores embarcadas en exterior con carga]]+dataMercanciaContenedores[[#This Row],[Toneladas en contenedores desembarcadas en exterior con carga]]</f>
        <v>551</v>
      </c>
      <c r="U148" s="3">
        <f>+dataMercanciaContenedores[[#This Row],[Toneladas en contenedores embarcadas en exterior vacíos]]+dataMercanciaContenedores[[#This Row],[Toneladas en contenedores desembarcadas en exterior vacíos]]</f>
        <v>0</v>
      </c>
      <c r="V148" s="3">
        <f>+dataMercanciaContenedores[[#This Row],[TOTAL toneladas en contenedores en exterior con carga]]+dataMercanciaContenedores[[#This Row],[TOTAL toneladas en contenedores en exterior vacíos]]</f>
        <v>551</v>
      </c>
      <c r="W148" s="3">
        <f>+dataMercanciaContenedores[[#This Row],[Toneladas en contenedores embarcadas en cabotaje con carga]]+dataMercanciaContenedores[[#This Row],[Toneladas en contenedores embarcadas en exterior con carga]]</f>
        <v>68693</v>
      </c>
      <c r="X148" s="3">
        <f>+dataMercanciaContenedores[[#This Row],[Toneladas en contenedores embarcadas en cabotaje vacíos]]+dataMercanciaContenedores[[#This Row],[Toneladas en contenedores embarcadas en exterior vacíos]]</f>
        <v>159272</v>
      </c>
      <c r="Y148" s="3">
        <f>+dataMercanciaContenedores[[#This Row],[TOTAL Toneladas en contenedores con carga embarcadas]]+dataMercanciaContenedores[[#This Row],[TOTAL Toneladas en contenedores vacíos embarcadas]]</f>
        <v>227965</v>
      </c>
      <c r="Z148" s="3">
        <f>+dataMercanciaContenedores[[#This Row],[Toneladas en contenedores desembarcadas en cabotaje con carga]]+dataMercanciaContenedores[[#This Row],[Toneladas en contenedores desembarcadas en exterior con carga]]</f>
        <v>507278</v>
      </c>
      <c r="AA148" s="3">
        <f>+dataMercanciaContenedores[[#This Row],[Toneladas en contenedores desembarcadas en cabotaje vacíos]]+dataMercanciaContenedores[[#This Row],[Toneladas en contenedores desembarcadas en exterior vacíos]]</f>
        <v>3191</v>
      </c>
      <c r="AB148" s="3">
        <f>+dataMercanciaContenedores[[#This Row],[TOTAL Toneladas en contenedores con carga desembarcadas]]+dataMercanciaContenedores[[#This Row],[TOTAL Toneladas en contenedores vacíos desembarcadas]]</f>
        <v>510469</v>
      </c>
      <c r="AC148" s="3">
        <f>+dataMercanciaContenedores[[#This Row],[TOTAL toneladas embarcadas en contenedor]]+dataMercanciaContenedores[[#This Row],[TOTAL toneladas desembarcadas en contenedor]]</f>
        <v>738434</v>
      </c>
    </row>
    <row r="149" spans="1:29" hidden="1" x14ac:dyDescent="0.2">
      <c r="A149" s="1">
        <v>2008</v>
      </c>
      <c r="B149" s="1" t="s">
        <v>17</v>
      </c>
      <c r="C149" s="1" t="s">
        <v>40</v>
      </c>
      <c r="D149" s="1" t="s">
        <v>41</v>
      </c>
      <c r="E149" s="2">
        <v>1218204</v>
      </c>
      <c r="F149" s="2">
        <v>34940</v>
      </c>
      <c r="G149" s="3">
        <f>+dataMercanciaContenedores[[#This Row],[Toneladas en contenedores embarcadas en cabotaje con carga]]+dataMercanciaContenedores[[#This Row],[Toneladas en contenedores embarcadas en cabotaje vacíos]]</f>
        <v>1253144</v>
      </c>
      <c r="H149" s="2">
        <v>190311</v>
      </c>
      <c r="I149" s="2">
        <v>227657</v>
      </c>
      <c r="J149" s="3">
        <f>+dataMercanciaContenedores[[#This Row],[Toneladas en contenedores desembarcadas en cabotaje con carga]]+dataMercanciaContenedores[[#This Row],[Toneladas en contenedores desembarcadas en cabotaje vacíos]]</f>
        <v>417968</v>
      </c>
      <c r="K149" s="3">
        <f>+dataMercanciaContenedores[[#This Row],[Toneladas en contenedores embarcadas en cabotaje con carga]]+dataMercanciaContenedores[[#This Row],[Toneladas en contenedores desembarcadas en cabotaje con carga]]</f>
        <v>1408515</v>
      </c>
      <c r="L149" s="3">
        <f>+dataMercanciaContenedores[[#This Row],[Toneladas en contenedores embarcadas en cabotaje vacíos]]+dataMercanciaContenedores[[#This Row],[Toneladas en contenedores desembarcadas en cabotaje vacíos]]</f>
        <v>262597</v>
      </c>
      <c r="M149" s="3">
        <f>+dataMercanciaContenedores[[#This Row],[TOTAL toneladas en contenedores en cabotaje con carga]]+dataMercanciaContenedores[[#This Row],[TOTAL toneladas en contenedores en cabotaje vacíos]]</f>
        <v>1671112</v>
      </c>
      <c r="N149" s="2">
        <v>11154465</v>
      </c>
      <c r="O149" s="2">
        <v>608493</v>
      </c>
      <c r="P149" s="3">
        <f>+dataMercanciaContenedores[[#This Row],[Toneladas en contenedores embarcadas en exterior con carga]]+dataMercanciaContenedores[[#This Row],[Toneladas en contenedores embarcadas en exterior vacíos]]</f>
        <v>11762958</v>
      </c>
      <c r="Q149" s="2">
        <v>11266351</v>
      </c>
      <c r="R149" s="2">
        <v>455538</v>
      </c>
      <c r="S149" s="3">
        <f>+dataMercanciaContenedores[[#This Row],[Toneladas en contenedores desembarcadas en exterior con carga]]+dataMercanciaContenedores[[#This Row],[Toneladas en contenedores desembarcadas en exterior vacíos]]</f>
        <v>11721889</v>
      </c>
      <c r="T149" s="3">
        <f>+dataMercanciaContenedores[[#This Row],[Toneladas en contenedores embarcadas en exterior con carga]]+dataMercanciaContenedores[[#This Row],[Toneladas en contenedores desembarcadas en exterior con carga]]</f>
        <v>22420816</v>
      </c>
      <c r="U149" s="3">
        <f>+dataMercanciaContenedores[[#This Row],[Toneladas en contenedores embarcadas en exterior vacíos]]+dataMercanciaContenedores[[#This Row],[Toneladas en contenedores desembarcadas en exterior vacíos]]</f>
        <v>1064031</v>
      </c>
      <c r="V149" s="3">
        <f>+dataMercanciaContenedores[[#This Row],[TOTAL toneladas en contenedores en exterior con carga]]+dataMercanciaContenedores[[#This Row],[TOTAL toneladas en contenedores en exterior vacíos]]</f>
        <v>23484847</v>
      </c>
      <c r="W149" s="3">
        <f>+dataMercanciaContenedores[[#This Row],[Toneladas en contenedores embarcadas en cabotaje con carga]]+dataMercanciaContenedores[[#This Row],[Toneladas en contenedores embarcadas en exterior con carga]]</f>
        <v>12372669</v>
      </c>
      <c r="X149" s="3">
        <f>+dataMercanciaContenedores[[#This Row],[Toneladas en contenedores embarcadas en cabotaje vacíos]]+dataMercanciaContenedores[[#This Row],[Toneladas en contenedores embarcadas en exterior vacíos]]</f>
        <v>643433</v>
      </c>
      <c r="Y149" s="3">
        <f>+dataMercanciaContenedores[[#This Row],[TOTAL Toneladas en contenedores con carga embarcadas]]+dataMercanciaContenedores[[#This Row],[TOTAL Toneladas en contenedores vacíos embarcadas]]</f>
        <v>13016102</v>
      </c>
      <c r="Z149" s="3">
        <f>+dataMercanciaContenedores[[#This Row],[Toneladas en contenedores desembarcadas en cabotaje con carga]]+dataMercanciaContenedores[[#This Row],[Toneladas en contenedores desembarcadas en exterior con carga]]</f>
        <v>11456662</v>
      </c>
      <c r="AA149" s="3">
        <f>+dataMercanciaContenedores[[#This Row],[Toneladas en contenedores desembarcadas en cabotaje vacíos]]+dataMercanciaContenedores[[#This Row],[Toneladas en contenedores desembarcadas en exterior vacíos]]</f>
        <v>683195</v>
      </c>
      <c r="AB149" s="3">
        <f>+dataMercanciaContenedores[[#This Row],[TOTAL Toneladas en contenedores con carga desembarcadas]]+dataMercanciaContenedores[[#This Row],[TOTAL Toneladas en contenedores vacíos desembarcadas]]</f>
        <v>12139857</v>
      </c>
      <c r="AC149" s="3">
        <f>+dataMercanciaContenedores[[#This Row],[TOTAL toneladas embarcadas en contenedor]]+dataMercanciaContenedores[[#This Row],[TOTAL toneladas desembarcadas en contenedor]]</f>
        <v>25155959</v>
      </c>
    </row>
    <row r="150" spans="1:29" hidden="1" x14ac:dyDescent="0.2">
      <c r="A150" s="1">
        <v>2008</v>
      </c>
      <c r="B150" s="1" t="s">
        <v>18</v>
      </c>
      <c r="C150" s="1" t="s">
        <v>40</v>
      </c>
      <c r="D150" s="1" t="s">
        <v>41</v>
      </c>
      <c r="E150" s="2">
        <v>298389</v>
      </c>
      <c r="F150" s="2">
        <v>23497</v>
      </c>
      <c r="G150" s="3">
        <f>+dataMercanciaContenedores[[#This Row],[Toneladas en contenedores embarcadas en cabotaje con carga]]+dataMercanciaContenedores[[#This Row],[Toneladas en contenedores embarcadas en cabotaje vacíos]]</f>
        <v>321886</v>
      </c>
      <c r="H150" s="2">
        <v>165057</v>
      </c>
      <c r="I150" s="2">
        <v>68715</v>
      </c>
      <c r="J150" s="3">
        <f>+dataMercanciaContenedores[[#This Row],[Toneladas en contenedores desembarcadas en cabotaje con carga]]+dataMercanciaContenedores[[#This Row],[Toneladas en contenedores desembarcadas en cabotaje vacíos]]</f>
        <v>233772</v>
      </c>
      <c r="K150" s="3">
        <f>+dataMercanciaContenedores[[#This Row],[Toneladas en contenedores embarcadas en cabotaje con carga]]+dataMercanciaContenedores[[#This Row],[Toneladas en contenedores desembarcadas en cabotaje con carga]]</f>
        <v>463446</v>
      </c>
      <c r="L150" s="3">
        <f>+dataMercanciaContenedores[[#This Row],[Toneladas en contenedores embarcadas en cabotaje vacíos]]+dataMercanciaContenedores[[#This Row],[Toneladas en contenedores desembarcadas en cabotaje vacíos]]</f>
        <v>92212</v>
      </c>
      <c r="M150" s="3">
        <f>+dataMercanciaContenedores[[#This Row],[TOTAL toneladas en contenedores en cabotaje con carga]]+dataMercanciaContenedores[[#This Row],[TOTAL toneladas en contenedores en cabotaje vacíos]]</f>
        <v>555658</v>
      </c>
      <c r="N150" s="2">
        <v>2921708</v>
      </c>
      <c r="O150" s="2">
        <v>47169</v>
      </c>
      <c r="P150" s="3">
        <f>+dataMercanciaContenedores[[#This Row],[Toneladas en contenedores embarcadas en exterior con carga]]+dataMercanciaContenedores[[#This Row],[Toneladas en contenedores embarcadas en exterior vacíos]]</f>
        <v>2968877</v>
      </c>
      <c r="Q150" s="2">
        <v>2489198</v>
      </c>
      <c r="R150" s="2">
        <v>125196</v>
      </c>
      <c r="S150" s="3">
        <f>+dataMercanciaContenedores[[#This Row],[Toneladas en contenedores desembarcadas en exterior con carga]]+dataMercanciaContenedores[[#This Row],[Toneladas en contenedores desembarcadas en exterior vacíos]]</f>
        <v>2614394</v>
      </c>
      <c r="T150" s="3">
        <f>+dataMercanciaContenedores[[#This Row],[Toneladas en contenedores embarcadas en exterior con carga]]+dataMercanciaContenedores[[#This Row],[Toneladas en contenedores desembarcadas en exterior con carga]]</f>
        <v>5410906</v>
      </c>
      <c r="U150" s="3">
        <f>+dataMercanciaContenedores[[#This Row],[Toneladas en contenedores embarcadas en exterior vacíos]]+dataMercanciaContenedores[[#This Row],[Toneladas en contenedores desembarcadas en exterior vacíos]]</f>
        <v>172365</v>
      </c>
      <c r="V150" s="3">
        <f>+dataMercanciaContenedores[[#This Row],[TOTAL toneladas en contenedores en exterior con carga]]+dataMercanciaContenedores[[#This Row],[TOTAL toneladas en contenedores en exterior vacíos]]</f>
        <v>5583271</v>
      </c>
      <c r="W150" s="3">
        <f>+dataMercanciaContenedores[[#This Row],[Toneladas en contenedores embarcadas en cabotaje con carga]]+dataMercanciaContenedores[[#This Row],[Toneladas en contenedores embarcadas en exterior con carga]]</f>
        <v>3220097</v>
      </c>
      <c r="X150" s="3">
        <f>+dataMercanciaContenedores[[#This Row],[Toneladas en contenedores embarcadas en cabotaje vacíos]]+dataMercanciaContenedores[[#This Row],[Toneladas en contenedores embarcadas en exterior vacíos]]</f>
        <v>70666</v>
      </c>
      <c r="Y150" s="3">
        <f>+dataMercanciaContenedores[[#This Row],[TOTAL Toneladas en contenedores con carga embarcadas]]+dataMercanciaContenedores[[#This Row],[TOTAL Toneladas en contenedores vacíos embarcadas]]</f>
        <v>3290763</v>
      </c>
      <c r="Z150" s="3">
        <f>+dataMercanciaContenedores[[#This Row],[Toneladas en contenedores desembarcadas en cabotaje con carga]]+dataMercanciaContenedores[[#This Row],[Toneladas en contenedores desembarcadas en exterior con carga]]</f>
        <v>2654255</v>
      </c>
      <c r="AA150" s="3">
        <f>+dataMercanciaContenedores[[#This Row],[Toneladas en contenedores desembarcadas en cabotaje vacíos]]+dataMercanciaContenedores[[#This Row],[Toneladas en contenedores desembarcadas en exterior vacíos]]</f>
        <v>193911</v>
      </c>
      <c r="AB150" s="3">
        <f>+dataMercanciaContenedores[[#This Row],[TOTAL Toneladas en contenedores con carga desembarcadas]]+dataMercanciaContenedores[[#This Row],[TOTAL Toneladas en contenedores vacíos desembarcadas]]</f>
        <v>2848166</v>
      </c>
      <c r="AC150" s="3">
        <f>+dataMercanciaContenedores[[#This Row],[TOTAL toneladas embarcadas en contenedor]]+dataMercanciaContenedores[[#This Row],[TOTAL toneladas desembarcadas en contenedor]]</f>
        <v>6138929</v>
      </c>
    </row>
    <row r="151" spans="1:29" hidden="1" x14ac:dyDescent="0.2">
      <c r="A151" s="1">
        <v>2008</v>
      </c>
      <c r="B151" s="1" t="s">
        <v>19</v>
      </c>
      <c r="C151" s="1" t="s">
        <v>40</v>
      </c>
      <c r="D151" s="1" t="s">
        <v>41</v>
      </c>
      <c r="E151" s="2">
        <v>227035</v>
      </c>
      <c r="F151" s="2">
        <v>789</v>
      </c>
      <c r="G151" s="3">
        <f>+dataMercanciaContenedores[[#This Row],[Toneladas en contenedores embarcadas en cabotaje con carga]]+dataMercanciaContenedores[[#This Row],[Toneladas en contenedores embarcadas en cabotaje vacíos]]</f>
        <v>227824</v>
      </c>
      <c r="H151" s="2">
        <v>1865</v>
      </c>
      <c r="I151" s="2">
        <v>12854</v>
      </c>
      <c r="J151" s="3">
        <f>+dataMercanciaContenedores[[#This Row],[Toneladas en contenedores desembarcadas en cabotaje con carga]]+dataMercanciaContenedores[[#This Row],[Toneladas en contenedores desembarcadas en cabotaje vacíos]]</f>
        <v>14719</v>
      </c>
      <c r="K151" s="3">
        <f>+dataMercanciaContenedores[[#This Row],[Toneladas en contenedores embarcadas en cabotaje con carga]]+dataMercanciaContenedores[[#This Row],[Toneladas en contenedores desembarcadas en cabotaje con carga]]</f>
        <v>228900</v>
      </c>
      <c r="L151" s="3">
        <f>+dataMercanciaContenedores[[#This Row],[Toneladas en contenedores embarcadas en cabotaje vacíos]]+dataMercanciaContenedores[[#This Row],[Toneladas en contenedores desembarcadas en cabotaje vacíos]]</f>
        <v>13643</v>
      </c>
      <c r="M151" s="3">
        <f>+dataMercanciaContenedores[[#This Row],[TOTAL toneladas en contenedores en cabotaje con carga]]+dataMercanciaContenedores[[#This Row],[TOTAL toneladas en contenedores en cabotaje vacíos]]</f>
        <v>242543</v>
      </c>
      <c r="N151" s="2">
        <v>78364</v>
      </c>
      <c r="O151" s="2">
        <v>6521</v>
      </c>
      <c r="P151" s="3">
        <f>+dataMercanciaContenedores[[#This Row],[Toneladas en contenedores embarcadas en exterior con carga]]+dataMercanciaContenedores[[#This Row],[Toneladas en contenedores embarcadas en exterior vacíos]]</f>
        <v>84885</v>
      </c>
      <c r="Q151" s="2">
        <v>109702</v>
      </c>
      <c r="R151" s="2">
        <v>21036</v>
      </c>
      <c r="S151" s="3">
        <f>+dataMercanciaContenedores[[#This Row],[Toneladas en contenedores desembarcadas en exterior con carga]]+dataMercanciaContenedores[[#This Row],[Toneladas en contenedores desembarcadas en exterior vacíos]]</f>
        <v>130738</v>
      </c>
      <c r="T151" s="3">
        <f>+dataMercanciaContenedores[[#This Row],[Toneladas en contenedores embarcadas en exterior con carga]]+dataMercanciaContenedores[[#This Row],[Toneladas en contenedores desembarcadas en exterior con carga]]</f>
        <v>188066</v>
      </c>
      <c r="U151" s="3">
        <f>+dataMercanciaContenedores[[#This Row],[Toneladas en contenedores embarcadas en exterior vacíos]]+dataMercanciaContenedores[[#This Row],[Toneladas en contenedores desembarcadas en exterior vacíos]]</f>
        <v>27557</v>
      </c>
      <c r="V151" s="3">
        <f>+dataMercanciaContenedores[[#This Row],[TOTAL toneladas en contenedores en exterior con carga]]+dataMercanciaContenedores[[#This Row],[TOTAL toneladas en contenedores en exterior vacíos]]</f>
        <v>215623</v>
      </c>
      <c r="W151" s="3">
        <f>+dataMercanciaContenedores[[#This Row],[Toneladas en contenedores embarcadas en cabotaje con carga]]+dataMercanciaContenedores[[#This Row],[Toneladas en contenedores embarcadas en exterior con carga]]</f>
        <v>305399</v>
      </c>
      <c r="X151" s="3">
        <f>+dataMercanciaContenedores[[#This Row],[Toneladas en contenedores embarcadas en cabotaje vacíos]]+dataMercanciaContenedores[[#This Row],[Toneladas en contenedores embarcadas en exterior vacíos]]</f>
        <v>7310</v>
      </c>
      <c r="Y151" s="3">
        <f>+dataMercanciaContenedores[[#This Row],[TOTAL Toneladas en contenedores con carga embarcadas]]+dataMercanciaContenedores[[#This Row],[TOTAL Toneladas en contenedores vacíos embarcadas]]</f>
        <v>312709</v>
      </c>
      <c r="Z151" s="3">
        <f>+dataMercanciaContenedores[[#This Row],[Toneladas en contenedores desembarcadas en cabotaje con carga]]+dataMercanciaContenedores[[#This Row],[Toneladas en contenedores desembarcadas en exterior con carga]]</f>
        <v>111567</v>
      </c>
      <c r="AA151" s="3">
        <f>+dataMercanciaContenedores[[#This Row],[Toneladas en contenedores desembarcadas en cabotaje vacíos]]+dataMercanciaContenedores[[#This Row],[Toneladas en contenedores desembarcadas en exterior vacíos]]</f>
        <v>33890</v>
      </c>
      <c r="AB151" s="3">
        <f>+dataMercanciaContenedores[[#This Row],[TOTAL Toneladas en contenedores con carga desembarcadas]]+dataMercanciaContenedores[[#This Row],[TOTAL Toneladas en contenedores vacíos desembarcadas]]</f>
        <v>145457</v>
      </c>
      <c r="AC151" s="3">
        <f>+dataMercanciaContenedores[[#This Row],[TOTAL toneladas embarcadas en contenedor]]+dataMercanciaContenedores[[#This Row],[TOTAL toneladas desembarcadas en contenedor]]</f>
        <v>458166</v>
      </c>
    </row>
    <row r="152" spans="1:29" hidden="1" x14ac:dyDescent="0.2">
      <c r="A152" s="1">
        <v>2008</v>
      </c>
      <c r="B152" s="1" t="s">
        <v>20</v>
      </c>
      <c r="C152" s="1" t="s">
        <v>40</v>
      </c>
      <c r="D152" s="1" t="s">
        <v>41</v>
      </c>
      <c r="E152" s="2">
        <v>7737</v>
      </c>
      <c r="F152" s="2">
        <v>780</v>
      </c>
      <c r="G152" s="3">
        <f>+dataMercanciaContenedores[[#This Row],[Toneladas en contenedores embarcadas en cabotaje con carga]]+dataMercanciaContenedores[[#This Row],[Toneladas en contenedores embarcadas en cabotaje vacíos]]</f>
        <v>8517</v>
      </c>
      <c r="H152" s="2">
        <v>767</v>
      </c>
      <c r="I152" s="2">
        <v>1438</v>
      </c>
      <c r="J152" s="3">
        <f>+dataMercanciaContenedores[[#This Row],[Toneladas en contenedores desembarcadas en cabotaje con carga]]+dataMercanciaContenedores[[#This Row],[Toneladas en contenedores desembarcadas en cabotaje vacíos]]</f>
        <v>2205</v>
      </c>
      <c r="K152" s="3">
        <f>+dataMercanciaContenedores[[#This Row],[Toneladas en contenedores embarcadas en cabotaje con carga]]+dataMercanciaContenedores[[#This Row],[Toneladas en contenedores desembarcadas en cabotaje con carga]]</f>
        <v>8504</v>
      </c>
      <c r="L152" s="3">
        <f>+dataMercanciaContenedores[[#This Row],[Toneladas en contenedores embarcadas en cabotaje vacíos]]+dataMercanciaContenedores[[#This Row],[Toneladas en contenedores desembarcadas en cabotaje vacíos]]</f>
        <v>2218</v>
      </c>
      <c r="M152" s="3">
        <f>+dataMercanciaContenedores[[#This Row],[TOTAL toneladas en contenedores en cabotaje con carga]]+dataMercanciaContenedores[[#This Row],[TOTAL toneladas en contenedores en cabotaje vacíos]]</f>
        <v>10722</v>
      </c>
      <c r="N152" s="2">
        <v>1021764</v>
      </c>
      <c r="O152" s="2">
        <v>1002</v>
      </c>
      <c r="P152" s="3">
        <f>+dataMercanciaContenedores[[#This Row],[Toneladas en contenedores embarcadas en exterior con carga]]+dataMercanciaContenedores[[#This Row],[Toneladas en contenedores embarcadas en exterior vacíos]]</f>
        <v>1022766</v>
      </c>
      <c r="Q152" s="2">
        <v>92541</v>
      </c>
      <c r="R152" s="2">
        <v>77077</v>
      </c>
      <c r="S152" s="3">
        <f>+dataMercanciaContenedores[[#This Row],[Toneladas en contenedores desembarcadas en exterior con carga]]+dataMercanciaContenedores[[#This Row],[Toneladas en contenedores desembarcadas en exterior vacíos]]</f>
        <v>169618</v>
      </c>
      <c r="T152" s="3">
        <f>+dataMercanciaContenedores[[#This Row],[Toneladas en contenedores embarcadas en exterior con carga]]+dataMercanciaContenedores[[#This Row],[Toneladas en contenedores desembarcadas en exterior con carga]]</f>
        <v>1114305</v>
      </c>
      <c r="U152" s="3">
        <f>+dataMercanciaContenedores[[#This Row],[Toneladas en contenedores embarcadas en exterior vacíos]]+dataMercanciaContenedores[[#This Row],[Toneladas en contenedores desembarcadas en exterior vacíos]]</f>
        <v>78079</v>
      </c>
      <c r="V152" s="3">
        <f>+dataMercanciaContenedores[[#This Row],[TOTAL toneladas en contenedores en exterior con carga]]+dataMercanciaContenedores[[#This Row],[TOTAL toneladas en contenedores en exterior vacíos]]</f>
        <v>1192384</v>
      </c>
      <c r="W152" s="3">
        <f>+dataMercanciaContenedores[[#This Row],[Toneladas en contenedores embarcadas en cabotaje con carga]]+dataMercanciaContenedores[[#This Row],[Toneladas en contenedores embarcadas en exterior con carga]]</f>
        <v>1029501</v>
      </c>
      <c r="X152" s="3">
        <f>+dataMercanciaContenedores[[#This Row],[Toneladas en contenedores embarcadas en cabotaje vacíos]]+dataMercanciaContenedores[[#This Row],[Toneladas en contenedores embarcadas en exterior vacíos]]</f>
        <v>1782</v>
      </c>
      <c r="Y152" s="3">
        <f>+dataMercanciaContenedores[[#This Row],[TOTAL Toneladas en contenedores con carga embarcadas]]+dataMercanciaContenedores[[#This Row],[TOTAL Toneladas en contenedores vacíos embarcadas]]</f>
        <v>1031283</v>
      </c>
      <c r="Z152" s="3">
        <f>+dataMercanciaContenedores[[#This Row],[Toneladas en contenedores desembarcadas en cabotaje con carga]]+dataMercanciaContenedores[[#This Row],[Toneladas en contenedores desembarcadas en exterior con carga]]</f>
        <v>93308</v>
      </c>
      <c r="AA152" s="3">
        <f>+dataMercanciaContenedores[[#This Row],[Toneladas en contenedores desembarcadas en cabotaje vacíos]]+dataMercanciaContenedores[[#This Row],[Toneladas en contenedores desembarcadas en exterior vacíos]]</f>
        <v>78515</v>
      </c>
      <c r="AB152" s="3">
        <f>+dataMercanciaContenedores[[#This Row],[TOTAL Toneladas en contenedores con carga desembarcadas]]+dataMercanciaContenedores[[#This Row],[TOTAL Toneladas en contenedores vacíos desembarcadas]]</f>
        <v>171823</v>
      </c>
      <c r="AC152" s="3">
        <f>+dataMercanciaContenedores[[#This Row],[TOTAL toneladas embarcadas en contenedor]]+dataMercanciaContenedores[[#This Row],[TOTAL toneladas desembarcadas en contenedor]]</f>
        <v>1203106</v>
      </c>
    </row>
    <row r="153" spans="1:29" hidden="1" x14ac:dyDescent="0.2">
      <c r="A153" s="1">
        <v>2008</v>
      </c>
      <c r="B153" s="1" t="s">
        <v>21</v>
      </c>
      <c r="C153" s="1" t="s">
        <v>40</v>
      </c>
      <c r="D153" s="1" t="s">
        <v>41</v>
      </c>
      <c r="E153" s="2">
        <v>4288</v>
      </c>
      <c r="F153" s="2">
        <v>11596</v>
      </c>
      <c r="G153" s="3">
        <f>+dataMercanciaContenedores[[#This Row],[Toneladas en contenedores embarcadas en cabotaje con carga]]+dataMercanciaContenedores[[#This Row],[Toneladas en contenedores embarcadas en cabotaje vacíos]]</f>
        <v>15884</v>
      </c>
      <c r="H153" s="2">
        <v>42088</v>
      </c>
      <c r="I153" s="2">
        <v>42</v>
      </c>
      <c r="J153" s="3">
        <f>+dataMercanciaContenedores[[#This Row],[Toneladas en contenedores desembarcadas en cabotaje con carga]]+dataMercanciaContenedores[[#This Row],[Toneladas en contenedores desembarcadas en cabotaje vacíos]]</f>
        <v>42130</v>
      </c>
      <c r="K153" s="3">
        <f>+dataMercanciaContenedores[[#This Row],[Toneladas en contenedores embarcadas en cabotaje con carga]]+dataMercanciaContenedores[[#This Row],[Toneladas en contenedores desembarcadas en cabotaje con carga]]</f>
        <v>46376</v>
      </c>
      <c r="L153" s="3">
        <f>+dataMercanciaContenedores[[#This Row],[Toneladas en contenedores embarcadas en cabotaje vacíos]]+dataMercanciaContenedores[[#This Row],[Toneladas en contenedores desembarcadas en cabotaje vacíos]]</f>
        <v>11638</v>
      </c>
      <c r="M153" s="3">
        <f>+dataMercanciaContenedores[[#This Row],[TOTAL toneladas en contenedores en cabotaje con carga]]+dataMercanciaContenedores[[#This Row],[TOTAL toneladas en contenedores en cabotaje vacíos]]</f>
        <v>58014</v>
      </c>
      <c r="N153" s="2">
        <v>246</v>
      </c>
      <c r="O153" s="2">
        <v>1340</v>
      </c>
      <c r="P153" s="3">
        <f>+dataMercanciaContenedores[[#This Row],[Toneladas en contenedores embarcadas en exterior con carga]]+dataMercanciaContenedores[[#This Row],[Toneladas en contenedores embarcadas en exterior vacíos]]</f>
        <v>1586</v>
      </c>
      <c r="Q153" s="2">
        <v>16931</v>
      </c>
      <c r="R153" s="2">
        <v>0</v>
      </c>
      <c r="S153" s="3">
        <f>+dataMercanciaContenedores[[#This Row],[Toneladas en contenedores desembarcadas en exterior con carga]]+dataMercanciaContenedores[[#This Row],[Toneladas en contenedores desembarcadas en exterior vacíos]]</f>
        <v>16931</v>
      </c>
      <c r="T153" s="3">
        <f>+dataMercanciaContenedores[[#This Row],[Toneladas en contenedores embarcadas en exterior con carga]]+dataMercanciaContenedores[[#This Row],[Toneladas en contenedores desembarcadas en exterior con carga]]</f>
        <v>17177</v>
      </c>
      <c r="U153" s="3">
        <f>+dataMercanciaContenedores[[#This Row],[Toneladas en contenedores embarcadas en exterior vacíos]]+dataMercanciaContenedores[[#This Row],[Toneladas en contenedores desembarcadas en exterior vacíos]]</f>
        <v>1340</v>
      </c>
      <c r="V153" s="3">
        <f>+dataMercanciaContenedores[[#This Row],[TOTAL toneladas en contenedores en exterior con carga]]+dataMercanciaContenedores[[#This Row],[TOTAL toneladas en contenedores en exterior vacíos]]</f>
        <v>18517</v>
      </c>
      <c r="W153" s="3">
        <f>+dataMercanciaContenedores[[#This Row],[Toneladas en contenedores embarcadas en cabotaje con carga]]+dataMercanciaContenedores[[#This Row],[Toneladas en contenedores embarcadas en exterior con carga]]</f>
        <v>4534</v>
      </c>
      <c r="X153" s="3">
        <f>+dataMercanciaContenedores[[#This Row],[Toneladas en contenedores embarcadas en cabotaje vacíos]]+dataMercanciaContenedores[[#This Row],[Toneladas en contenedores embarcadas en exterior vacíos]]</f>
        <v>12936</v>
      </c>
      <c r="Y153" s="3">
        <f>+dataMercanciaContenedores[[#This Row],[TOTAL Toneladas en contenedores con carga embarcadas]]+dataMercanciaContenedores[[#This Row],[TOTAL Toneladas en contenedores vacíos embarcadas]]</f>
        <v>17470</v>
      </c>
      <c r="Z153" s="3">
        <f>+dataMercanciaContenedores[[#This Row],[Toneladas en contenedores desembarcadas en cabotaje con carga]]+dataMercanciaContenedores[[#This Row],[Toneladas en contenedores desembarcadas en exterior con carga]]</f>
        <v>59019</v>
      </c>
      <c r="AA153" s="3">
        <f>+dataMercanciaContenedores[[#This Row],[Toneladas en contenedores desembarcadas en cabotaje vacíos]]+dataMercanciaContenedores[[#This Row],[Toneladas en contenedores desembarcadas en exterior vacíos]]</f>
        <v>42</v>
      </c>
      <c r="AB153" s="3">
        <f>+dataMercanciaContenedores[[#This Row],[TOTAL Toneladas en contenedores con carga desembarcadas]]+dataMercanciaContenedores[[#This Row],[TOTAL Toneladas en contenedores vacíos desembarcadas]]</f>
        <v>59061</v>
      </c>
      <c r="AC153" s="3">
        <f>+dataMercanciaContenedores[[#This Row],[TOTAL toneladas embarcadas en contenedor]]+dataMercanciaContenedores[[#This Row],[TOTAL toneladas desembarcadas en contenedor]]</f>
        <v>76531</v>
      </c>
    </row>
    <row r="154" spans="1:29" hidden="1" x14ac:dyDescent="0.2">
      <c r="A154" s="1">
        <v>2008</v>
      </c>
      <c r="B154" s="1" t="s">
        <v>22</v>
      </c>
      <c r="C154" s="1" t="s">
        <v>40</v>
      </c>
      <c r="D154" s="1" t="s">
        <v>41</v>
      </c>
      <c r="E154" s="2">
        <v>0</v>
      </c>
      <c r="F154" s="2">
        <v>0</v>
      </c>
      <c r="G154" s="3">
        <f>+dataMercanciaContenedores[[#This Row],[Toneladas en contenedores embarcadas en cabotaje con carga]]+dataMercanciaContenedores[[#This Row],[Toneladas en contenedores embarcadas en cabotaje vacíos]]</f>
        <v>0</v>
      </c>
      <c r="H154" s="2">
        <v>0</v>
      </c>
      <c r="I154" s="2">
        <v>0</v>
      </c>
      <c r="J154" s="3">
        <f>+dataMercanciaContenedores[[#This Row],[Toneladas en contenedores desembarcadas en cabotaje con carga]]+dataMercanciaContenedores[[#This Row],[Toneladas en contenedores desembarcadas en cabotaje vacíos]]</f>
        <v>0</v>
      </c>
      <c r="K154" s="3">
        <f>+dataMercanciaContenedores[[#This Row],[Toneladas en contenedores embarcadas en cabotaje con carga]]+dataMercanciaContenedores[[#This Row],[Toneladas en contenedores desembarcadas en cabotaje con carga]]</f>
        <v>0</v>
      </c>
      <c r="L154" s="3">
        <f>+dataMercanciaContenedores[[#This Row],[Toneladas en contenedores embarcadas en cabotaje vacíos]]+dataMercanciaContenedores[[#This Row],[Toneladas en contenedores desembarcadas en cabotaje vacíos]]</f>
        <v>0</v>
      </c>
      <c r="M154" s="3">
        <f>+dataMercanciaContenedores[[#This Row],[TOTAL toneladas en contenedores en cabotaje con carga]]+dataMercanciaContenedores[[#This Row],[TOTAL toneladas en contenedores en cabotaje vacíos]]</f>
        <v>0</v>
      </c>
      <c r="N154" s="2">
        <v>688</v>
      </c>
      <c r="O154" s="2">
        <v>0</v>
      </c>
      <c r="P154" s="3">
        <f>+dataMercanciaContenedores[[#This Row],[Toneladas en contenedores embarcadas en exterior con carga]]+dataMercanciaContenedores[[#This Row],[Toneladas en contenedores embarcadas en exterior vacíos]]</f>
        <v>688</v>
      </c>
      <c r="Q154" s="2">
        <v>100</v>
      </c>
      <c r="R154" s="2">
        <v>0</v>
      </c>
      <c r="S154" s="3">
        <f>+dataMercanciaContenedores[[#This Row],[Toneladas en contenedores desembarcadas en exterior con carga]]+dataMercanciaContenedores[[#This Row],[Toneladas en contenedores desembarcadas en exterior vacíos]]</f>
        <v>100</v>
      </c>
      <c r="T154" s="3">
        <f>+dataMercanciaContenedores[[#This Row],[Toneladas en contenedores embarcadas en exterior con carga]]+dataMercanciaContenedores[[#This Row],[Toneladas en contenedores desembarcadas en exterior con carga]]</f>
        <v>788</v>
      </c>
      <c r="U154" s="3">
        <f>+dataMercanciaContenedores[[#This Row],[Toneladas en contenedores embarcadas en exterior vacíos]]+dataMercanciaContenedores[[#This Row],[Toneladas en contenedores desembarcadas en exterior vacíos]]</f>
        <v>0</v>
      </c>
      <c r="V154" s="3">
        <f>+dataMercanciaContenedores[[#This Row],[TOTAL toneladas en contenedores en exterior con carga]]+dataMercanciaContenedores[[#This Row],[TOTAL toneladas en contenedores en exterior vacíos]]</f>
        <v>788</v>
      </c>
      <c r="W154" s="3">
        <f>+dataMercanciaContenedores[[#This Row],[Toneladas en contenedores embarcadas en cabotaje con carga]]+dataMercanciaContenedores[[#This Row],[Toneladas en contenedores embarcadas en exterior con carga]]</f>
        <v>688</v>
      </c>
      <c r="X154" s="3">
        <f>+dataMercanciaContenedores[[#This Row],[Toneladas en contenedores embarcadas en cabotaje vacíos]]+dataMercanciaContenedores[[#This Row],[Toneladas en contenedores embarcadas en exterior vacíos]]</f>
        <v>0</v>
      </c>
      <c r="Y154" s="3">
        <f>+dataMercanciaContenedores[[#This Row],[TOTAL Toneladas en contenedores con carga embarcadas]]+dataMercanciaContenedores[[#This Row],[TOTAL Toneladas en contenedores vacíos embarcadas]]</f>
        <v>688</v>
      </c>
      <c r="Z154" s="3">
        <f>+dataMercanciaContenedores[[#This Row],[Toneladas en contenedores desembarcadas en cabotaje con carga]]+dataMercanciaContenedores[[#This Row],[Toneladas en contenedores desembarcadas en exterior con carga]]</f>
        <v>100</v>
      </c>
      <c r="AA154" s="3">
        <f>+dataMercanciaContenedores[[#This Row],[Toneladas en contenedores desembarcadas en cabotaje vacíos]]+dataMercanciaContenedores[[#This Row],[Toneladas en contenedores desembarcadas en exterior vacíos]]</f>
        <v>0</v>
      </c>
      <c r="AB154" s="3">
        <f>+dataMercanciaContenedores[[#This Row],[TOTAL Toneladas en contenedores con carga desembarcadas]]+dataMercanciaContenedores[[#This Row],[TOTAL Toneladas en contenedores vacíos desembarcadas]]</f>
        <v>100</v>
      </c>
      <c r="AC154" s="3">
        <f>+dataMercanciaContenedores[[#This Row],[TOTAL toneladas embarcadas en contenedor]]+dataMercanciaContenedores[[#This Row],[TOTAL toneladas desembarcadas en contenedor]]</f>
        <v>788</v>
      </c>
    </row>
    <row r="155" spans="1:29" hidden="1" x14ac:dyDescent="0.2">
      <c r="A155" s="1">
        <v>2008</v>
      </c>
      <c r="B155" s="1" t="s">
        <v>23</v>
      </c>
      <c r="C155" s="1" t="s">
        <v>40</v>
      </c>
      <c r="D155" s="1" t="s">
        <v>41</v>
      </c>
      <c r="E155" s="2">
        <v>24711</v>
      </c>
      <c r="F155" s="2">
        <v>2414</v>
      </c>
      <c r="G155" s="3">
        <f>+dataMercanciaContenedores[[#This Row],[Toneladas en contenedores embarcadas en cabotaje con carga]]+dataMercanciaContenedores[[#This Row],[Toneladas en contenedores embarcadas en cabotaje vacíos]]</f>
        <v>27125</v>
      </c>
      <c r="H155" s="2">
        <v>2163</v>
      </c>
      <c r="I155" s="2">
        <v>9364</v>
      </c>
      <c r="J155" s="3">
        <f>+dataMercanciaContenedores[[#This Row],[Toneladas en contenedores desembarcadas en cabotaje con carga]]+dataMercanciaContenedores[[#This Row],[Toneladas en contenedores desembarcadas en cabotaje vacíos]]</f>
        <v>11527</v>
      </c>
      <c r="K155" s="3">
        <f>+dataMercanciaContenedores[[#This Row],[Toneladas en contenedores embarcadas en cabotaje con carga]]+dataMercanciaContenedores[[#This Row],[Toneladas en contenedores desembarcadas en cabotaje con carga]]</f>
        <v>26874</v>
      </c>
      <c r="L155" s="3">
        <f>+dataMercanciaContenedores[[#This Row],[Toneladas en contenedores embarcadas en cabotaje vacíos]]+dataMercanciaContenedores[[#This Row],[Toneladas en contenedores desembarcadas en cabotaje vacíos]]</f>
        <v>11778</v>
      </c>
      <c r="M155" s="3">
        <f>+dataMercanciaContenedores[[#This Row],[TOTAL toneladas en contenedores en cabotaje con carga]]+dataMercanciaContenedores[[#This Row],[TOTAL toneladas en contenedores en cabotaje vacíos]]</f>
        <v>38652</v>
      </c>
      <c r="N155" s="2">
        <v>156129</v>
      </c>
      <c r="O155" s="2">
        <v>2182</v>
      </c>
      <c r="P155" s="3">
        <f>+dataMercanciaContenedores[[#This Row],[Toneladas en contenedores embarcadas en exterior con carga]]+dataMercanciaContenedores[[#This Row],[Toneladas en contenedores embarcadas en exterior vacíos]]</f>
        <v>158311</v>
      </c>
      <c r="Q155" s="2">
        <v>132654</v>
      </c>
      <c r="R155" s="2">
        <v>120</v>
      </c>
      <c r="S155" s="3">
        <f>+dataMercanciaContenedores[[#This Row],[Toneladas en contenedores desembarcadas en exterior con carga]]+dataMercanciaContenedores[[#This Row],[Toneladas en contenedores desembarcadas en exterior vacíos]]</f>
        <v>132774</v>
      </c>
      <c r="T155" s="3">
        <f>+dataMercanciaContenedores[[#This Row],[Toneladas en contenedores embarcadas en exterior con carga]]+dataMercanciaContenedores[[#This Row],[Toneladas en contenedores desembarcadas en exterior con carga]]</f>
        <v>288783</v>
      </c>
      <c r="U155" s="3">
        <f>+dataMercanciaContenedores[[#This Row],[Toneladas en contenedores embarcadas en exterior vacíos]]+dataMercanciaContenedores[[#This Row],[Toneladas en contenedores desembarcadas en exterior vacíos]]</f>
        <v>2302</v>
      </c>
      <c r="V155" s="3">
        <f>+dataMercanciaContenedores[[#This Row],[TOTAL toneladas en contenedores en exterior con carga]]+dataMercanciaContenedores[[#This Row],[TOTAL toneladas en contenedores en exterior vacíos]]</f>
        <v>291085</v>
      </c>
      <c r="W155" s="3">
        <f>+dataMercanciaContenedores[[#This Row],[Toneladas en contenedores embarcadas en cabotaje con carga]]+dataMercanciaContenedores[[#This Row],[Toneladas en contenedores embarcadas en exterior con carga]]</f>
        <v>180840</v>
      </c>
      <c r="X155" s="3">
        <f>+dataMercanciaContenedores[[#This Row],[Toneladas en contenedores embarcadas en cabotaje vacíos]]+dataMercanciaContenedores[[#This Row],[Toneladas en contenedores embarcadas en exterior vacíos]]</f>
        <v>4596</v>
      </c>
      <c r="Y155" s="3">
        <f>+dataMercanciaContenedores[[#This Row],[TOTAL Toneladas en contenedores con carga embarcadas]]+dataMercanciaContenedores[[#This Row],[TOTAL Toneladas en contenedores vacíos embarcadas]]</f>
        <v>185436</v>
      </c>
      <c r="Z155" s="3">
        <f>+dataMercanciaContenedores[[#This Row],[Toneladas en contenedores desembarcadas en cabotaje con carga]]+dataMercanciaContenedores[[#This Row],[Toneladas en contenedores desembarcadas en exterior con carga]]</f>
        <v>134817</v>
      </c>
      <c r="AA155" s="3">
        <f>+dataMercanciaContenedores[[#This Row],[Toneladas en contenedores desembarcadas en cabotaje vacíos]]+dataMercanciaContenedores[[#This Row],[Toneladas en contenedores desembarcadas en exterior vacíos]]</f>
        <v>9484</v>
      </c>
      <c r="AB155" s="3">
        <f>+dataMercanciaContenedores[[#This Row],[TOTAL Toneladas en contenedores con carga desembarcadas]]+dataMercanciaContenedores[[#This Row],[TOTAL Toneladas en contenedores vacíos desembarcadas]]</f>
        <v>144301</v>
      </c>
      <c r="AC155" s="3">
        <f>+dataMercanciaContenedores[[#This Row],[TOTAL toneladas embarcadas en contenedor]]+dataMercanciaContenedores[[#This Row],[TOTAL toneladas desembarcadas en contenedor]]</f>
        <v>329737</v>
      </c>
    </row>
    <row r="156" spans="1:29" hidden="1" x14ac:dyDescent="0.2">
      <c r="A156" s="1">
        <v>2008</v>
      </c>
      <c r="B156" s="1" t="s">
        <v>24</v>
      </c>
      <c r="C156" s="1" t="s">
        <v>40</v>
      </c>
      <c r="D156" s="1" t="s">
        <v>41</v>
      </c>
      <c r="E156" s="2">
        <v>0</v>
      </c>
      <c r="F156" s="2">
        <v>0</v>
      </c>
      <c r="G156" s="3">
        <f>+dataMercanciaContenedores[[#This Row],[Toneladas en contenedores embarcadas en cabotaje con carga]]+dataMercanciaContenedores[[#This Row],[Toneladas en contenedores embarcadas en cabotaje vacíos]]</f>
        <v>0</v>
      </c>
      <c r="H156" s="2">
        <v>0</v>
      </c>
      <c r="I156" s="2">
        <v>0</v>
      </c>
      <c r="J156" s="3">
        <f>+dataMercanciaContenedores[[#This Row],[Toneladas en contenedores desembarcadas en cabotaje con carga]]+dataMercanciaContenedores[[#This Row],[Toneladas en contenedores desembarcadas en cabotaje vacíos]]</f>
        <v>0</v>
      </c>
      <c r="K156" s="3">
        <f>+dataMercanciaContenedores[[#This Row],[Toneladas en contenedores embarcadas en cabotaje con carga]]+dataMercanciaContenedores[[#This Row],[Toneladas en contenedores desembarcadas en cabotaje con carga]]</f>
        <v>0</v>
      </c>
      <c r="L156" s="3">
        <f>+dataMercanciaContenedores[[#This Row],[Toneladas en contenedores embarcadas en cabotaje vacíos]]+dataMercanciaContenedores[[#This Row],[Toneladas en contenedores desembarcadas en cabotaje vacíos]]</f>
        <v>0</v>
      </c>
      <c r="M156" s="3">
        <f>+dataMercanciaContenedores[[#This Row],[TOTAL toneladas en contenedores en cabotaje con carga]]+dataMercanciaContenedores[[#This Row],[TOTAL toneladas en contenedores en cabotaje vacíos]]</f>
        <v>0</v>
      </c>
      <c r="N156" s="2">
        <v>0</v>
      </c>
      <c r="O156" s="2">
        <v>0</v>
      </c>
      <c r="P156" s="3">
        <f>+dataMercanciaContenedores[[#This Row],[Toneladas en contenedores embarcadas en exterior con carga]]+dataMercanciaContenedores[[#This Row],[Toneladas en contenedores embarcadas en exterior vacíos]]</f>
        <v>0</v>
      </c>
      <c r="Q156" s="2">
        <v>0</v>
      </c>
      <c r="R156" s="2">
        <v>0</v>
      </c>
      <c r="S156" s="3">
        <f>+dataMercanciaContenedores[[#This Row],[Toneladas en contenedores desembarcadas en exterior con carga]]+dataMercanciaContenedores[[#This Row],[Toneladas en contenedores desembarcadas en exterior vacíos]]</f>
        <v>0</v>
      </c>
      <c r="T156" s="3">
        <f>+dataMercanciaContenedores[[#This Row],[Toneladas en contenedores embarcadas en exterior con carga]]+dataMercanciaContenedores[[#This Row],[Toneladas en contenedores desembarcadas en exterior con carga]]</f>
        <v>0</v>
      </c>
      <c r="U156" s="3">
        <f>+dataMercanciaContenedores[[#This Row],[Toneladas en contenedores embarcadas en exterior vacíos]]+dataMercanciaContenedores[[#This Row],[Toneladas en contenedores desembarcadas en exterior vacíos]]</f>
        <v>0</v>
      </c>
      <c r="V156" s="3">
        <f>+dataMercanciaContenedores[[#This Row],[TOTAL toneladas en contenedores en exterior con carga]]+dataMercanciaContenedores[[#This Row],[TOTAL toneladas en contenedores en exterior vacíos]]</f>
        <v>0</v>
      </c>
      <c r="W156" s="3">
        <f>+dataMercanciaContenedores[[#This Row],[Toneladas en contenedores embarcadas en cabotaje con carga]]+dataMercanciaContenedores[[#This Row],[Toneladas en contenedores embarcadas en exterior con carga]]</f>
        <v>0</v>
      </c>
      <c r="X156" s="3">
        <f>+dataMercanciaContenedores[[#This Row],[Toneladas en contenedores embarcadas en cabotaje vacíos]]+dataMercanciaContenedores[[#This Row],[Toneladas en contenedores embarcadas en exterior vacíos]]</f>
        <v>0</v>
      </c>
      <c r="Y156" s="3">
        <f>+dataMercanciaContenedores[[#This Row],[TOTAL Toneladas en contenedores con carga embarcadas]]+dataMercanciaContenedores[[#This Row],[TOTAL Toneladas en contenedores vacíos embarcadas]]</f>
        <v>0</v>
      </c>
      <c r="Z156" s="3">
        <f>+dataMercanciaContenedores[[#This Row],[Toneladas en contenedores desembarcadas en cabotaje con carga]]+dataMercanciaContenedores[[#This Row],[Toneladas en contenedores desembarcadas en exterior con carga]]</f>
        <v>0</v>
      </c>
      <c r="AA156" s="3">
        <f>+dataMercanciaContenedores[[#This Row],[Toneladas en contenedores desembarcadas en cabotaje vacíos]]+dataMercanciaContenedores[[#This Row],[Toneladas en contenedores desembarcadas en exterior vacíos]]</f>
        <v>0</v>
      </c>
      <c r="AB156" s="3">
        <f>+dataMercanciaContenedores[[#This Row],[TOTAL Toneladas en contenedores con carga desembarcadas]]+dataMercanciaContenedores[[#This Row],[TOTAL Toneladas en contenedores vacíos desembarcadas]]</f>
        <v>0</v>
      </c>
      <c r="AC156" s="3">
        <f>+dataMercanciaContenedores[[#This Row],[TOTAL toneladas embarcadas en contenedor]]+dataMercanciaContenedores[[#This Row],[TOTAL toneladas desembarcadas en contenedor]]</f>
        <v>0</v>
      </c>
    </row>
    <row r="157" spans="1:29" hidden="1" x14ac:dyDescent="0.2">
      <c r="A157" s="1">
        <v>2008</v>
      </c>
      <c r="B157" s="1" t="s">
        <v>25</v>
      </c>
      <c r="C157" s="1" t="s">
        <v>40</v>
      </c>
      <c r="D157" s="1" t="s">
        <v>41</v>
      </c>
      <c r="E157" s="2">
        <v>641375</v>
      </c>
      <c r="F157" s="2">
        <v>259803</v>
      </c>
      <c r="G157" s="3">
        <f>+dataMercanciaContenedores[[#This Row],[Toneladas en contenedores embarcadas en cabotaje con carga]]+dataMercanciaContenedores[[#This Row],[Toneladas en contenedores embarcadas en cabotaje vacíos]]</f>
        <v>901178</v>
      </c>
      <c r="H157" s="2">
        <v>1945137</v>
      </c>
      <c r="I157" s="2">
        <v>26459</v>
      </c>
      <c r="J157" s="3">
        <f>+dataMercanciaContenedores[[#This Row],[Toneladas en contenedores desembarcadas en cabotaje con carga]]+dataMercanciaContenedores[[#This Row],[Toneladas en contenedores desembarcadas en cabotaje vacíos]]</f>
        <v>1971596</v>
      </c>
      <c r="K157" s="3">
        <f>+dataMercanciaContenedores[[#This Row],[Toneladas en contenedores embarcadas en cabotaje con carga]]+dataMercanciaContenedores[[#This Row],[Toneladas en contenedores desembarcadas en cabotaje con carga]]</f>
        <v>2586512</v>
      </c>
      <c r="L157" s="3">
        <f>+dataMercanciaContenedores[[#This Row],[Toneladas en contenedores embarcadas en cabotaje vacíos]]+dataMercanciaContenedores[[#This Row],[Toneladas en contenedores desembarcadas en cabotaje vacíos]]</f>
        <v>286262</v>
      </c>
      <c r="M157" s="3">
        <f>+dataMercanciaContenedores[[#This Row],[TOTAL toneladas en contenedores en cabotaje con carga]]+dataMercanciaContenedores[[#This Row],[TOTAL toneladas en contenedores en cabotaje vacíos]]</f>
        <v>2872774</v>
      </c>
      <c r="N157" s="2">
        <v>5559131</v>
      </c>
      <c r="O157" s="2">
        <v>228455</v>
      </c>
      <c r="P157" s="3">
        <f>+dataMercanciaContenedores[[#This Row],[Toneladas en contenedores embarcadas en exterior con carga]]+dataMercanciaContenedores[[#This Row],[Toneladas en contenedores embarcadas en exterior vacíos]]</f>
        <v>5787586</v>
      </c>
      <c r="Q157" s="2">
        <v>5915329</v>
      </c>
      <c r="R157" s="2">
        <v>148868</v>
      </c>
      <c r="S157" s="3">
        <f>+dataMercanciaContenedores[[#This Row],[Toneladas en contenedores desembarcadas en exterior con carga]]+dataMercanciaContenedores[[#This Row],[Toneladas en contenedores desembarcadas en exterior vacíos]]</f>
        <v>6064197</v>
      </c>
      <c r="T157" s="3">
        <f>+dataMercanciaContenedores[[#This Row],[Toneladas en contenedores embarcadas en exterior con carga]]+dataMercanciaContenedores[[#This Row],[Toneladas en contenedores desembarcadas en exterior con carga]]</f>
        <v>11474460</v>
      </c>
      <c r="U157" s="3">
        <f>+dataMercanciaContenedores[[#This Row],[Toneladas en contenedores embarcadas en exterior vacíos]]+dataMercanciaContenedores[[#This Row],[Toneladas en contenedores desembarcadas en exterior vacíos]]</f>
        <v>377323</v>
      </c>
      <c r="V157" s="3">
        <f>+dataMercanciaContenedores[[#This Row],[TOTAL toneladas en contenedores en exterior con carga]]+dataMercanciaContenedores[[#This Row],[TOTAL toneladas en contenedores en exterior vacíos]]</f>
        <v>11851783</v>
      </c>
      <c r="W157" s="3">
        <f>+dataMercanciaContenedores[[#This Row],[Toneladas en contenedores embarcadas en cabotaje con carga]]+dataMercanciaContenedores[[#This Row],[Toneladas en contenedores embarcadas en exterior con carga]]</f>
        <v>6200506</v>
      </c>
      <c r="X157" s="3">
        <f>+dataMercanciaContenedores[[#This Row],[Toneladas en contenedores embarcadas en cabotaje vacíos]]+dataMercanciaContenedores[[#This Row],[Toneladas en contenedores embarcadas en exterior vacíos]]</f>
        <v>488258</v>
      </c>
      <c r="Y157" s="3">
        <f>+dataMercanciaContenedores[[#This Row],[TOTAL Toneladas en contenedores con carga embarcadas]]+dataMercanciaContenedores[[#This Row],[TOTAL Toneladas en contenedores vacíos embarcadas]]</f>
        <v>6688764</v>
      </c>
      <c r="Z157" s="3">
        <f>+dataMercanciaContenedores[[#This Row],[Toneladas en contenedores desembarcadas en cabotaje con carga]]+dataMercanciaContenedores[[#This Row],[Toneladas en contenedores desembarcadas en exterior con carga]]</f>
        <v>7860466</v>
      </c>
      <c r="AA157" s="3">
        <f>+dataMercanciaContenedores[[#This Row],[Toneladas en contenedores desembarcadas en cabotaje vacíos]]+dataMercanciaContenedores[[#This Row],[Toneladas en contenedores desembarcadas en exterior vacíos]]</f>
        <v>175327</v>
      </c>
      <c r="AB157" s="3">
        <f>+dataMercanciaContenedores[[#This Row],[TOTAL Toneladas en contenedores con carga desembarcadas]]+dataMercanciaContenedores[[#This Row],[TOTAL Toneladas en contenedores vacíos desembarcadas]]</f>
        <v>8035793</v>
      </c>
      <c r="AC157" s="3">
        <f>+dataMercanciaContenedores[[#This Row],[TOTAL toneladas embarcadas en contenedor]]+dataMercanciaContenedores[[#This Row],[TOTAL toneladas desembarcadas en contenedor]]</f>
        <v>14724557</v>
      </c>
    </row>
    <row r="158" spans="1:29" hidden="1" x14ac:dyDescent="0.2">
      <c r="A158" s="1">
        <v>2008</v>
      </c>
      <c r="B158" s="1" t="s">
        <v>26</v>
      </c>
      <c r="C158" s="1" t="s">
        <v>40</v>
      </c>
      <c r="D158" s="1" t="s">
        <v>41</v>
      </c>
      <c r="E158" s="2">
        <v>99067</v>
      </c>
      <c r="F158" s="2">
        <v>5106</v>
      </c>
      <c r="G158" s="3">
        <f>+dataMercanciaContenedores[[#This Row],[Toneladas en contenedores embarcadas en cabotaje con carga]]+dataMercanciaContenedores[[#This Row],[Toneladas en contenedores embarcadas en cabotaje vacíos]]</f>
        <v>104173</v>
      </c>
      <c r="H158" s="2">
        <v>29279</v>
      </c>
      <c r="I158" s="2">
        <v>5300</v>
      </c>
      <c r="J158" s="3">
        <f>+dataMercanciaContenedores[[#This Row],[Toneladas en contenedores desembarcadas en cabotaje con carga]]+dataMercanciaContenedores[[#This Row],[Toneladas en contenedores desembarcadas en cabotaje vacíos]]</f>
        <v>34579</v>
      </c>
      <c r="K158" s="3">
        <f>+dataMercanciaContenedores[[#This Row],[Toneladas en contenedores embarcadas en cabotaje con carga]]+dataMercanciaContenedores[[#This Row],[Toneladas en contenedores desembarcadas en cabotaje con carga]]</f>
        <v>128346</v>
      </c>
      <c r="L158" s="3">
        <f>+dataMercanciaContenedores[[#This Row],[Toneladas en contenedores embarcadas en cabotaje vacíos]]+dataMercanciaContenedores[[#This Row],[Toneladas en contenedores desembarcadas en cabotaje vacíos]]</f>
        <v>10406</v>
      </c>
      <c r="M158" s="3">
        <f>+dataMercanciaContenedores[[#This Row],[TOTAL toneladas en contenedores en cabotaje con carga]]+dataMercanciaContenedores[[#This Row],[TOTAL toneladas en contenedores en cabotaje vacíos]]</f>
        <v>138752</v>
      </c>
      <c r="N158" s="2">
        <v>1040143</v>
      </c>
      <c r="O158" s="2">
        <v>243070</v>
      </c>
      <c r="P158" s="3">
        <f>+dataMercanciaContenedores[[#This Row],[Toneladas en contenedores embarcadas en exterior con carga]]+dataMercanciaContenedores[[#This Row],[Toneladas en contenedores embarcadas en exterior vacíos]]</f>
        <v>1283213</v>
      </c>
      <c r="Q158" s="2">
        <v>1022031</v>
      </c>
      <c r="R158" s="2">
        <v>265454</v>
      </c>
      <c r="S158" s="3">
        <f>+dataMercanciaContenedores[[#This Row],[Toneladas en contenedores desembarcadas en exterior con carga]]+dataMercanciaContenedores[[#This Row],[Toneladas en contenedores desembarcadas en exterior vacíos]]</f>
        <v>1287485</v>
      </c>
      <c r="T158" s="3">
        <f>+dataMercanciaContenedores[[#This Row],[Toneladas en contenedores embarcadas en exterior con carga]]+dataMercanciaContenedores[[#This Row],[Toneladas en contenedores desembarcadas en exterior con carga]]</f>
        <v>2062174</v>
      </c>
      <c r="U158" s="3">
        <f>+dataMercanciaContenedores[[#This Row],[Toneladas en contenedores embarcadas en exterior vacíos]]+dataMercanciaContenedores[[#This Row],[Toneladas en contenedores desembarcadas en exterior vacíos]]</f>
        <v>508524</v>
      </c>
      <c r="V158" s="3">
        <f>+dataMercanciaContenedores[[#This Row],[TOTAL toneladas en contenedores en exterior con carga]]+dataMercanciaContenedores[[#This Row],[TOTAL toneladas en contenedores en exterior vacíos]]</f>
        <v>2570698</v>
      </c>
      <c r="W158" s="3">
        <f>+dataMercanciaContenedores[[#This Row],[Toneladas en contenedores embarcadas en cabotaje con carga]]+dataMercanciaContenedores[[#This Row],[Toneladas en contenedores embarcadas en exterior con carga]]</f>
        <v>1139210</v>
      </c>
      <c r="X158" s="3">
        <f>+dataMercanciaContenedores[[#This Row],[Toneladas en contenedores embarcadas en cabotaje vacíos]]+dataMercanciaContenedores[[#This Row],[Toneladas en contenedores embarcadas en exterior vacíos]]</f>
        <v>248176</v>
      </c>
      <c r="Y158" s="3">
        <f>+dataMercanciaContenedores[[#This Row],[TOTAL Toneladas en contenedores con carga embarcadas]]+dataMercanciaContenedores[[#This Row],[TOTAL Toneladas en contenedores vacíos embarcadas]]</f>
        <v>1387386</v>
      </c>
      <c r="Z158" s="3">
        <f>+dataMercanciaContenedores[[#This Row],[Toneladas en contenedores desembarcadas en cabotaje con carga]]+dataMercanciaContenedores[[#This Row],[Toneladas en contenedores desembarcadas en exterior con carga]]</f>
        <v>1051310</v>
      </c>
      <c r="AA158" s="3">
        <f>+dataMercanciaContenedores[[#This Row],[Toneladas en contenedores desembarcadas en cabotaje vacíos]]+dataMercanciaContenedores[[#This Row],[Toneladas en contenedores desembarcadas en exterior vacíos]]</f>
        <v>270754</v>
      </c>
      <c r="AB158" s="3">
        <f>+dataMercanciaContenedores[[#This Row],[TOTAL Toneladas en contenedores con carga desembarcadas]]+dataMercanciaContenedores[[#This Row],[TOTAL Toneladas en contenedores vacíos desembarcadas]]</f>
        <v>1322064</v>
      </c>
      <c r="AC158" s="3">
        <f>+dataMercanciaContenedores[[#This Row],[TOTAL toneladas embarcadas en contenedor]]+dataMercanciaContenedores[[#This Row],[TOTAL toneladas desembarcadas en contenedor]]</f>
        <v>2709450</v>
      </c>
    </row>
    <row r="159" spans="1:29" hidden="1" x14ac:dyDescent="0.2">
      <c r="A159" s="1">
        <v>2008</v>
      </c>
      <c r="B159" s="1" t="s">
        <v>27</v>
      </c>
      <c r="C159" s="1" t="s">
        <v>40</v>
      </c>
      <c r="D159" s="1" t="s">
        <v>41</v>
      </c>
      <c r="E159" s="2">
        <v>134040</v>
      </c>
      <c r="F159" s="2">
        <v>536</v>
      </c>
      <c r="G159" s="3">
        <f>+dataMercanciaContenedores[[#This Row],[Toneladas en contenedores embarcadas en cabotaje con carga]]+dataMercanciaContenedores[[#This Row],[Toneladas en contenedores embarcadas en cabotaje vacíos]]</f>
        <v>134576</v>
      </c>
      <c r="H159" s="2">
        <v>27471</v>
      </c>
      <c r="I159" s="2">
        <v>18622</v>
      </c>
      <c r="J159" s="3">
        <f>+dataMercanciaContenedores[[#This Row],[Toneladas en contenedores desembarcadas en cabotaje con carga]]+dataMercanciaContenedores[[#This Row],[Toneladas en contenedores desembarcadas en cabotaje vacíos]]</f>
        <v>46093</v>
      </c>
      <c r="K159" s="3">
        <f>+dataMercanciaContenedores[[#This Row],[Toneladas en contenedores embarcadas en cabotaje con carga]]+dataMercanciaContenedores[[#This Row],[Toneladas en contenedores desembarcadas en cabotaje con carga]]</f>
        <v>161511</v>
      </c>
      <c r="L159" s="3">
        <f>+dataMercanciaContenedores[[#This Row],[Toneladas en contenedores embarcadas en cabotaje vacíos]]+dataMercanciaContenedores[[#This Row],[Toneladas en contenedores desembarcadas en cabotaje vacíos]]</f>
        <v>19158</v>
      </c>
      <c r="M159" s="3">
        <f>+dataMercanciaContenedores[[#This Row],[TOTAL toneladas en contenedores en cabotaje con carga]]+dataMercanciaContenedores[[#This Row],[TOTAL toneladas en contenedores en cabotaje vacíos]]</f>
        <v>180669</v>
      </c>
      <c r="N159" s="2">
        <v>28592</v>
      </c>
      <c r="O159" s="2">
        <v>1844</v>
      </c>
      <c r="P159" s="3">
        <f>+dataMercanciaContenedores[[#This Row],[Toneladas en contenedores embarcadas en exterior con carga]]+dataMercanciaContenedores[[#This Row],[Toneladas en contenedores embarcadas en exterior vacíos]]</f>
        <v>30436</v>
      </c>
      <c r="Q159" s="2">
        <v>40958</v>
      </c>
      <c r="R159" s="2">
        <v>1176</v>
      </c>
      <c r="S159" s="3">
        <f>+dataMercanciaContenedores[[#This Row],[Toneladas en contenedores desembarcadas en exterior con carga]]+dataMercanciaContenedores[[#This Row],[Toneladas en contenedores desembarcadas en exterior vacíos]]</f>
        <v>42134</v>
      </c>
      <c r="T159" s="3">
        <f>+dataMercanciaContenedores[[#This Row],[Toneladas en contenedores embarcadas en exterior con carga]]+dataMercanciaContenedores[[#This Row],[Toneladas en contenedores desembarcadas en exterior con carga]]</f>
        <v>69550</v>
      </c>
      <c r="U159" s="3">
        <f>+dataMercanciaContenedores[[#This Row],[Toneladas en contenedores embarcadas en exterior vacíos]]+dataMercanciaContenedores[[#This Row],[Toneladas en contenedores desembarcadas en exterior vacíos]]</f>
        <v>3020</v>
      </c>
      <c r="V159" s="3">
        <f>+dataMercanciaContenedores[[#This Row],[TOTAL toneladas en contenedores en exterior con carga]]+dataMercanciaContenedores[[#This Row],[TOTAL toneladas en contenedores en exterior vacíos]]</f>
        <v>72570</v>
      </c>
      <c r="W159" s="3">
        <f>+dataMercanciaContenedores[[#This Row],[Toneladas en contenedores embarcadas en cabotaje con carga]]+dataMercanciaContenedores[[#This Row],[Toneladas en contenedores embarcadas en exterior con carga]]</f>
        <v>162632</v>
      </c>
      <c r="X159" s="3">
        <f>+dataMercanciaContenedores[[#This Row],[Toneladas en contenedores embarcadas en cabotaje vacíos]]+dataMercanciaContenedores[[#This Row],[Toneladas en contenedores embarcadas en exterior vacíos]]</f>
        <v>2380</v>
      </c>
      <c r="Y159" s="3">
        <f>+dataMercanciaContenedores[[#This Row],[TOTAL Toneladas en contenedores con carga embarcadas]]+dataMercanciaContenedores[[#This Row],[TOTAL Toneladas en contenedores vacíos embarcadas]]</f>
        <v>165012</v>
      </c>
      <c r="Z159" s="3">
        <f>+dataMercanciaContenedores[[#This Row],[Toneladas en contenedores desembarcadas en cabotaje con carga]]+dataMercanciaContenedores[[#This Row],[Toneladas en contenedores desembarcadas en exterior con carga]]</f>
        <v>68429</v>
      </c>
      <c r="AA159" s="3">
        <f>+dataMercanciaContenedores[[#This Row],[Toneladas en contenedores desembarcadas en cabotaje vacíos]]+dataMercanciaContenedores[[#This Row],[Toneladas en contenedores desembarcadas en exterior vacíos]]</f>
        <v>19798</v>
      </c>
      <c r="AB159" s="3">
        <f>+dataMercanciaContenedores[[#This Row],[TOTAL Toneladas en contenedores con carga desembarcadas]]+dataMercanciaContenedores[[#This Row],[TOTAL Toneladas en contenedores vacíos desembarcadas]]</f>
        <v>88227</v>
      </c>
      <c r="AC159" s="3">
        <f>+dataMercanciaContenedores[[#This Row],[TOTAL toneladas embarcadas en contenedor]]+dataMercanciaContenedores[[#This Row],[TOTAL toneladas desembarcadas en contenedor]]</f>
        <v>253239</v>
      </c>
    </row>
    <row r="160" spans="1:29" hidden="1" x14ac:dyDescent="0.2">
      <c r="A160" s="1">
        <v>2008</v>
      </c>
      <c r="B160" s="1" t="s">
        <v>28</v>
      </c>
      <c r="C160" s="1" t="s">
        <v>40</v>
      </c>
      <c r="D160" s="1" t="s">
        <v>41</v>
      </c>
      <c r="E160" s="2">
        <v>1175</v>
      </c>
      <c r="F160" s="2">
        <v>20895</v>
      </c>
      <c r="G160" s="3">
        <f>+dataMercanciaContenedores[[#This Row],[Toneladas en contenedores embarcadas en cabotaje con carga]]+dataMercanciaContenedores[[#This Row],[Toneladas en contenedores embarcadas en cabotaje vacíos]]</f>
        <v>22070</v>
      </c>
      <c r="H160" s="2">
        <v>58688</v>
      </c>
      <c r="I160" s="2">
        <v>0</v>
      </c>
      <c r="J160" s="3">
        <f>+dataMercanciaContenedores[[#This Row],[Toneladas en contenedores desembarcadas en cabotaje con carga]]+dataMercanciaContenedores[[#This Row],[Toneladas en contenedores desembarcadas en cabotaje vacíos]]</f>
        <v>58688</v>
      </c>
      <c r="K160" s="3">
        <f>+dataMercanciaContenedores[[#This Row],[Toneladas en contenedores embarcadas en cabotaje con carga]]+dataMercanciaContenedores[[#This Row],[Toneladas en contenedores desembarcadas en cabotaje con carga]]</f>
        <v>59863</v>
      </c>
      <c r="L160" s="3">
        <f>+dataMercanciaContenedores[[#This Row],[Toneladas en contenedores embarcadas en cabotaje vacíos]]+dataMercanciaContenedores[[#This Row],[Toneladas en contenedores desembarcadas en cabotaje vacíos]]</f>
        <v>20895</v>
      </c>
      <c r="M160" s="3">
        <f>+dataMercanciaContenedores[[#This Row],[TOTAL toneladas en contenedores en cabotaje con carga]]+dataMercanciaContenedores[[#This Row],[TOTAL toneladas en contenedores en cabotaje vacíos]]</f>
        <v>80758</v>
      </c>
      <c r="N160" s="2">
        <v>2409</v>
      </c>
      <c r="O160" s="2">
        <v>0</v>
      </c>
      <c r="P160" s="3">
        <f>+dataMercanciaContenedores[[#This Row],[Toneladas en contenedores embarcadas en exterior con carga]]+dataMercanciaContenedores[[#This Row],[Toneladas en contenedores embarcadas en exterior vacíos]]</f>
        <v>2409</v>
      </c>
      <c r="Q160" s="2">
        <v>71391</v>
      </c>
      <c r="R160" s="2">
        <v>0</v>
      </c>
      <c r="S160" s="3">
        <f>+dataMercanciaContenedores[[#This Row],[Toneladas en contenedores desembarcadas en exterior con carga]]+dataMercanciaContenedores[[#This Row],[Toneladas en contenedores desembarcadas en exterior vacíos]]</f>
        <v>71391</v>
      </c>
      <c r="T160" s="3">
        <f>+dataMercanciaContenedores[[#This Row],[Toneladas en contenedores embarcadas en exterior con carga]]+dataMercanciaContenedores[[#This Row],[Toneladas en contenedores desembarcadas en exterior con carga]]</f>
        <v>73800</v>
      </c>
      <c r="U160" s="3">
        <f>+dataMercanciaContenedores[[#This Row],[Toneladas en contenedores embarcadas en exterior vacíos]]+dataMercanciaContenedores[[#This Row],[Toneladas en contenedores desembarcadas en exterior vacíos]]</f>
        <v>0</v>
      </c>
      <c r="V160" s="3">
        <f>+dataMercanciaContenedores[[#This Row],[TOTAL toneladas en contenedores en exterior con carga]]+dataMercanciaContenedores[[#This Row],[TOTAL toneladas en contenedores en exterior vacíos]]</f>
        <v>73800</v>
      </c>
      <c r="W160" s="3">
        <f>+dataMercanciaContenedores[[#This Row],[Toneladas en contenedores embarcadas en cabotaje con carga]]+dataMercanciaContenedores[[#This Row],[Toneladas en contenedores embarcadas en exterior con carga]]</f>
        <v>3584</v>
      </c>
      <c r="X160" s="3">
        <f>+dataMercanciaContenedores[[#This Row],[Toneladas en contenedores embarcadas en cabotaje vacíos]]+dataMercanciaContenedores[[#This Row],[Toneladas en contenedores embarcadas en exterior vacíos]]</f>
        <v>20895</v>
      </c>
      <c r="Y160" s="3">
        <f>+dataMercanciaContenedores[[#This Row],[TOTAL Toneladas en contenedores con carga embarcadas]]+dataMercanciaContenedores[[#This Row],[TOTAL Toneladas en contenedores vacíos embarcadas]]</f>
        <v>24479</v>
      </c>
      <c r="Z160" s="3">
        <f>+dataMercanciaContenedores[[#This Row],[Toneladas en contenedores desembarcadas en cabotaje con carga]]+dataMercanciaContenedores[[#This Row],[Toneladas en contenedores desembarcadas en exterior con carga]]</f>
        <v>130079</v>
      </c>
      <c r="AA160" s="3">
        <f>+dataMercanciaContenedores[[#This Row],[Toneladas en contenedores desembarcadas en cabotaje vacíos]]+dataMercanciaContenedores[[#This Row],[Toneladas en contenedores desembarcadas en exterior vacíos]]</f>
        <v>0</v>
      </c>
      <c r="AB160" s="3">
        <f>+dataMercanciaContenedores[[#This Row],[TOTAL Toneladas en contenedores con carga desembarcadas]]+dataMercanciaContenedores[[#This Row],[TOTAL Toneladas en contenedores vacíos desembarcadas]]</f>
        <v>130079</v>
      </c>
      <c r="AC160" s="3">
        <f>+dataMercanciaContenedores[[#This Row],[TOTAL toneladas embarcadas en contenedor]]+dataMercanciaContenedores[[#This Row],[TOTAL toneladas desembarcadas en contenedor]]</f>
        <v>154558</v>
      </c>
    </row>
    <row r="161" spans="1:29" hidden="1" x14ac:dyDescent="0.2">
      <c r="A161" s="1">
        <v>2008</v>
      </c>
      <c r="B161" s="1" t="s">
        <v>29</v>
      </c>
      <c r="C161" s="1" t="s">
        <v>40</v>
      </c>
      <c r="D161" s="1" t="s">
        <v>41</v>
      </c>
      <c r="E161" s="2">
        <v>0</v>
      </c>
      <c r="F161" s="2">
        <v>0</v>
      </c>
      <c r="G161" s="3">
        <f>+dataMercanciaContenedores[[#This Row],[Toneladas en contenedores embarcadas en cabotaje con carga]]+dataMercanciaContenedores[[#This Row],[Toneladas en contenedores embarcadas en cabotaje vacíos]]</f>
        <v>0</v>
      </c>
      <c r="H161" s="2">
        <v>0</v>
      </c>
      <c r="I161" s="2">
        <v>0</v>
      </c>
      <c r="J161" s="3">
        <f>+dataMercanciaContenedores[[#This Row],[Toneladas en contenedores desembarcadas en cabotaje con carga]]+dataMercanciaContenedores[[#This Row],[Toneladas en contenedores desembarcadas en cabotaje vacíos]]</f>
        <v>0</v>
      </c>
      <c r="K161" s="3">
        <f>+dataMercanciaContenedores[[#This Row],[Toneladas en contenedores embarcadas en cabotaje con carga]]+dataMercanciaContenedores[[#This Row],[Toneladas en contenedores desembarcadas en cabotaje con carga]]</f>
        <v>0</v>
      </c>
      <c r="L161" s="3">
        <f>+dataMercanciaContenedores[[#This Row],[Toneladas en contenedores embarcadas en cabotaje vacíos]]+dataMercanciaContenedores[[#This Row],[Toneladas en contenedores desembarcadas en cabotaje vacíos]]</f>
        <v>0</v>
      </c>
      <c r="M161" s="3">
        <f>+dataMercanciaContenedores[[#This Row],[TOTAL toneladas en contenedores en cabotaje con carga]]+dataMercanciaContenedores[[#This Row],[TOTAL toneladas en contenedores en cabotaje vacíos]]</f>
        <v>0</v>
      </c>
      <c r="N161" s="2">
        <v>0</v>
      </c>
      <c r="O161" s="2">
        <v>0</v>
      </c>
      <c r="P161" s="3">
        <f>+dataMercanciaContenedores[[#This Row],[Toneladas en contenedores embarcadas en exterior con carga]]+dataMercanciaContenedores[[#This Row],[Toneladas en contenedores embarcadas en exterior vacíos]]</f>
        <v>0</v>
      </c>
      <c r="Q161" s="2">
        <v>0</v>
      </c>
      <c r="R161" s="2">
        <v>0</v>
      </c>
      <c r="S161" s="3">
        <f>+dataMercanciaContenedores[[#This Row],[Toneladas en contenedores desembarcadas en exterior con carga]]+dataMercanciaContenedores[[#This Row],[Toneladas en contenedores desembarcadas en exterior vacíos]]</f>
        <v>0</v>
      </c>
      <c r="T161" s="3">
        <f>+dataMercanciaContenedores[[#This Row],[Toneladas en contenedores embarcadas en exterior con carga]]+dataMercanciaContenedores[[#This Row],[Toneladas en contenedores desembarcadas en exterior con carga]]</f>
        <v>0</v>
      </c>
      <c r="U161" s="3">
        <f>+dataMercanciaContenedores[[#This Row],[Toneladas en contenedores embarcadas en exterior vacíos]]+dataMercanciaContenedores[[#This Row],[Toneladas en contenedores desembarcadas en exterior vacíos]]</f>
        <v>0</v>
      </c>
      <c r="V161" s="3">
        <f>+dataMercanciaContenedores[[#This Row],[TOTAL toneladas en contenedores en exterior con carga]]+dataMercanciaContenedores[[#This Row],[TOTAL toneladas en contenedores en exterior vacíos]]</f>
        <v>0</v>
      </c>
      <c r="W161" s="3">
        <f>+dataMercanciaContenedores[[#This Row],[Toneladas en contenedores embarcadas en cabotaje con carga]]+dataMercanciaContenedores[[#This Row],[Toneladas en contenedores embarcadas en exterior con carga]]</f>
        <v>0</v>
      </c>
      <c r="X161" s="3">
        <f>+dataMercanciaContenedores[[#This Row],[Toneladas en contenedores embarcadas en cabotaje vacíos]]+dataMercanciaContenedores[[#This Row],[Toneladas en contenedores embarcadas en exterior vacíos]]</f>
        <v>0</v>
      </c>
      <c r="Y161" s="3">
        <f>+dataMercanciaContenedores[[#This Row],[TOTAL Toneladas en contenedores con carga embarcadas]]+dataMercanciaContenedores[[#This Row],[TOTAL Toneladas en contenedores vacíos embarcadas]]</f>
        <v>0</v>
      </c>
      <c r="Z161" s="3">
        <f>+dataMercanciaContenedores[[#This Row],[Toneladas en contenedores desembarcadas en cabotaje con carga]]+dataMercanciaContenedores[[#This Row],[Toneladas en contenedores desembarcadas en exterior con carga]]</f>
        <v>0</v>
      </c>
      <c r="AA161" s="3">
        <f>+dataMercanciaContenedores[[#This Row],[Toneladas en contenedores desembarcadas en cabotaje vacíos]]+dataMercanciaContenedores[[#This Row],[Toneladas en contenedores desembarcadas en exterior vacíos]]</f>
        <v>0</v>
      </c>
      <c r="AB161" s="3">
        <f>+dataMercanciaContenedores[[#This Row],[TOTAL Toneladas en contenedores con carga desembarcadas]]+dataMercanciaContenedores[[#This Row],[TOTAL Toneladas en contenedores vacíos desembarcadas]]</f>
        <v>0</v>
      </c>
      <c r="AC161" s="3">
        <f>+dataMercanciaContenedores[[#This Row],[TOTAL toneladas embarcadas en contenedor]]+dataMercanciaContenedores[[#This Row],[TOTAL toneladas desembarcadas en contenedor]]</f>
        <v>0</v>
      </c>
    </row>
    <row r="162" spans="1:29" hidden="1" x14ac:dyDescent="0.2">
      <c r="A162" s="1">
        <v>2008</v>
      </c>
      <c r="B162" s="1" t="s">
        <v>30</v>
      </c>
      <c r="C162" s="1" t="s">
        <v>40</v>
      </c>
      <c r="D162" s="1" t="s">
        <v>41</v>
      </c>
      <c r="E162" s="2">
        <v>0</v>
      </c>
      <c r="F162" s="2">
        <v>0</v>
      </c>
      <c r="G162" s="3">
        <f>+dataMercanciaContenedores[[#This Row],[Toneladas en contenedores embarcadas en cabotaje con carga]]+dataMercanciaContenedores[[#This Row],[Toneladas en contenedores embarcadas en cabotaje vacíos]]</f>
        <v>0</v>
      </c>
      <c r="H162" s="2">
        <v>0</v>
      </c>
      <c r="I162" s="2">
        <v>0</v>
      </c>
      <c r="J162" s="3">
        <f>+dataMercanciaContenedores[[#This Row],[Toneladas en contenedores desembarcadas en cabotaje con carga]]+dataMercanciaContenedores[[#This Row],[Toneladas en contenedores desembarcadas en cabotaje vacíos]]</f>
        <v>0</v>
      </c>
      <c r="K162" s="3">
        <f>+dataMercanciaContenedores[[#This Row],[Toneladas en contenedores embarcadas en cabotaje con carga]]+dataMercanciaContenedores[[#This Row],[Toneladas en contenedores desembarcadas en cabotaje con carga]]</f>
        <v>0</v>
      </c>
      <c r="L162" s="3">
        <f>+dataMercanciaContenedores[[#This Row],[Toneladas en contenedores embarcadas en cabotaje vacíos]]+dataMercanciaContenedores[[#This Row],[Toneladas en contenedores desembarcadas en cabotaje vacíos]]</f>
        <v>0</v>
      </c>
      <c r="M162" s="3">
        <f>+dataMercanciaContenedores[[#This Row],[TOTAL toneladas en contenedores en cabotaje con carga]]+dataMercanciaContenedores[[#This Row],[TOTAL toneladas en contenedores en cabotaje vacíos]]</f>
        <v>0</v>
      </c>
      <c r="N162" s="2">
        <v>0</v>
      </c>
      <c r="O162" s="2">
        <v>0</v>
      </c>
      <c r="P162" s="3">
        <f>+dataMercanciaContenedores[[#This Row],[Toneladas en contenedores embarcadas en exterior con carga]]+dataMercanciaContenedores[[#This Row],[Toneladas en contenedores embarcadas en exterior vacíos]]</f>
        <v>0</v>
      </c>
      <c r="Q162" s="2">
        <v>0</v>
      </c>
      <c r="R162" s="2">
        <v>0</v>
      </c>
      <c r="S162" s="3">
        <f>+dataMercanciaContenedores[[#This Row],[Toneladas en contenedores desembarcadas en exterior con carga]]+dataMercanciaContenedores[[#This Row],[Toneladas en contenedores desembarcadas en exterior vacíos]]</f>
        <v>0</v>
      </c>
      <c r="T162" s="3">
        <f>+dataMercanciaContenedores[[#This Row],[Toneladas en contenedores embarcadas en exterior con carga]]+dataMercanciaContenedores[[#This Row],[Toneladas en contenedores desembarcadas en exterior con carga]]</f>
        <v>0</v>
      </c>
      <c r="U162" s="3">
        <f>+dataMercanciaContenedores[[#This Row],[Toneladas en contenedores embarcadas en exterior vacíos]]+dataMercanciaContenedores[[#This Row],[Toneladas en contenedores desembarcadas en exterior vacíos]]</f>
        <v>0</v>
      </c>
      <c r="V162" s="3">
        <f>+dataMercanciaContenedores[[#This Row],[TOTAL toneladas en contenedores en exterior con carga]]+dataMercanciaContenedores[[#This Row],[TOTAL toneladas en contenedores en exterior vacíos]]</f>
        <v>0</v>
      </c>
      <c r="W162" s="3">
        <f>+dataMercanciaContenedores[[#This Row],[Toneladas en contenedores embarcadas en cabotaje con carga]]+dataMercanciaContenedores[[#This Row],[Toneladas en contenedores embarcadas en exterior con carga]]</f>
        <v>0</v>
      </c>
      <c r="X162" s="3">
        <f>+dataMercanciaContenedores[[#This Row],[Toneladas en contenedores embarcadas en cabotaje vacíos]]+dataMercanciaContenedores[[#This Row],[Toneladas en contenedores embarcadas en exterior vacíos]]</f>
        <v>0</v>
      </c>
      <c r="Y162" s="3">
        <f>+dataMercanciaContenedores[[#This Row],[TOTAL Toneladas en contenedores con carga embarcadas]]+dataMercanciaContenedores[[#This Row],[TOTAL Toneladas en contenedores vacíos embarcadas]]</f>
        <v>0</v>
      </c>
      <c r="Z162" s="3">
        <f>+dataMercanciaContenedores[[#This Row],[Toneladas en contenedores desembarcadas en cabotaje con carga]]+dataMercanciaContenedores[[#This Row],[Toneladas en contenedores desembarcadas en exterior con carga]]</f>
        <v>0</v>
      </c>
      <c r="AA162" s="3">
        <f>+dataMercanciaContenedores[[#This Row],[Toneladas en contenedores desembarcadas en cabotaje vacíos]]+dataMercanciaContenedores[[#This Row],[Toneladas en contenedores desembarcadas en exterior vacíos]]</f>
        <v>0</v>
      </c>
      <c r="AB162" s="3">
        <f>+dataMercanciaContenedores[[#This Row],[TOTAL Toneladas en contenedores con carga desembarcadas]]+dataMercanciaContenedores[[#This Row],[TOTAL Toneladas en contenedores vacíos desembarcadas]]</f>
        <v>0</v>
      </c>
      <c r="AC162" s="3">
        <f>+dataMercanciaContenedores[[#This Row],[TOTAL toneladas embarcadas en contenedor]]+dataMercanciaContenedores[[#This Row],[TOTAL toneladas desembarcadas en contenedor]]</f>
        <v>0</v>
      </c>
    </row>
    <row r="163" spans="1:29" hidden="1" x14ac:dyDescent="0.2">
      <c r="A163" s="1">
        <v>2008</v>
      </c>
      <c r="B163" s="1" t="s">
        <v>31</v>
      </c>
      <c r="C163" s="1" t="s">
        <v>40</v>
      </c>
      <c r="D163" s="1" t="s">
        <v>41</v>
      </c>
      <c r="E163" s="2">
        <v>435382</v>
      </c>
      <c r="F163" s="2">
        <v>331461</v>
      </c>
      <c r="G163" s="3">
        <f>+dataMercanciaContenedores[[#This Row],[Toneladas en contenedores embarcadas en cabotaje con carga]]+dataMercanciaContenedores[[#This Row],[Toneladas en contenedores embarcadas en cabotaje vacíos]]</f>
        <v>766843</v>
      </c>
      <c r="H163" s="2">
        <v>1751985</v>
      </c>
      <c r="I163" s="2">
        <v>32730</v>
      </c>
      <c r="J163" s="3">
        <f>+dataMercanciaContenedores[[#This Row],[Toneladas en contenedores desembarcadas en cabotaje con carga]]+dataMercanciaContenedores[[#This Row],[Toneladas en contenedores desembarcadas en cabotaje vacíos]]</f>
        <v>1784715</v>
      </c>
      <c r="K163" s="3">
        <f>+dataMercanciaContenedores[[#This Row],[Toneladas en contenedores embarcadas en cabotaje con carga]]+dataMercanciaContenedores[[#This Row],[Toneladas en contenedores desembarcadas en cabotaje con carga]]</f>
        <v>2187367</v>
      </c>
      <c r="L163" s="3">
        <f>+dataMercanciaContenedores[[#This Row],[Toneladas en contenedores embarcadas en cabotaje vacíos]]+dataMercanciaContenedores[[#This Row],[Toneladas en contenedores desembarcadas en cabotaje vacíos]]</f>
        <v>364191</v>
      </c>
      <c r="M163" s="3">
        <f>+dataMercanciaContenedores[[#This Row],[TOTAL toneladas en contenedores en cabotaje con carga]]+dataMercanciaContenedores[[#This Row],[TOTAL toneladas en contenedores en cabotaje vacíos]]</f>
        <v>2551558</v>
      </c>
      <c r="N163" s="2">
        <v>19720</v>
      </c>
      <c r="O163" s="2">
        <v>21935</v>
      </c>
      <c r="P163" s="3">
        <f>+dataMercanciaContenedores[[#This Row],[Toneladas en contenedores embarcadas en exterior con carga]]+dataMercanciaContenedores[[#This Row],[Toneladas en contenedores embarcadas en exterior vacíos]]</f>
        <v>41655</v>
      </c>
      <c r="Q163" s="2">
        <v>452475</v>
      </c>
      <c r="R163" s="2">
        <v>36</v>
      </c>
      <c r="S163" s="3">
        <f>+dataMercanciaContenedores[[#This Row],[Toneladas en contenedores desembarcadas en exterior con carga]]+dataMercanciaContenedores[[#This Row],[Toneladas en contenedores desembarcadas en exterior vacíos]]</f>
        <v>452511</v>
      </c>
      <c r="T163" s="3">
        <f>+dataMercanciaContenedores[[#This Row],[Toneladas en contenedores embarcadas en exterior con carga]]+dataMercanciaContenedores[[#This Row],[Toneladas en contenedores desembarcadas en exterior con carga]]</f>
        <v>472195</v>
      </c>
      <c r="U163" s="3">
        <f>+dataMercanciaContenedores[[#This Row],[Toneladas en contenedores embarcadas en exterior vacíos]]+dataMercanciaContenedores[[#This Row],[Toneladas en contenedores desembarcadas en exterior vacíos]]</f>
        <v>21971</v>
      </c>
      <c r="V163" s="3">
        <f>+dataMercanciaContenedores[[#This Row],[TOTAL toneladas en contenedores en exterior con carga]]+dataMercanciaContenedores[[#This Row],[TOTAL toneladas en contenedores en exterior vacíos]]</f>
        <v>494166</v>
      </c>
      <c r="W163" s="3">
        <f>+dataMercanciaContenedores[[#This Row],[Toneladas en contenedores embarcadas en cabotaje con carga]]+dataMercanciaContenedores[[#This Row],[Toneladas en contenedores embarcadas en exterior con carga]]</f>
        <v>455102</v>
      </c>
      <c r="X163" s="3">
        <f>+dataMercanciaContenedores[[#This Row],[Toneladas en contenedores embarcadas en cabotaje vacíos]]+dataMercanciaContenedores[[#This Row],[Toneladas en contenedores embarcadas en exterior vacíos]]</f>
        <v>353396</v>
      </c>
      <c r="Y163" s="3">
        <f>+dataMercanciaContenedores[[#This Row],[TOTAL Toneladas en contenedores con carga embarcadas]]+dataMercanciaContenedores[[#This Row],[TOTAL Toneladas en contenedores vacíos embarcadas]]</f>
        <v>808498</v>
      </c>
      <c r="Z163" s="3">
        <f>+dataMercanciaContenedores[[#This Row],[Toneladas en contenedores desembarcadas en cabotaje con carga]]+dataMercanciaContenedores[[#This Row],[Toneladas en contenedores desembarcadas en exterior con carga]]</f>
        <v>2204460</v>
      </c>
      <c r="AA163" s="3">
        <f>+dataMercanciaContenedores[[#This Row],[Toneladas en contenedores desembarcadas en cabotaje vacíos]]+dataMercanciaContenedores[[#This Row],[Toneladas en contenedores desembarcadas en exterior vacíos]]</f>
        <v>32766</v>
      </c>
      <c r="AB163" s="3">
        <f>+dataMercanciaContenedores[[#This Row],[TOTAL Toneladas en contenedores con carga desembarcadas]]+dataMercanciaContenedores[[#This Row],[TOTAL Toneladas en contenedores vacíos desembarcadas]]</f>
        <v>2237226</v>
      </c>
      <c r="AC163" s="3">
        <f>+dataMercanciaContenedores[[#This Row],[TOTAL toneladas embarcadas en contenedor]]+dataMercanciaContenedores[[#This Row],[TOTAL toneladas desembarcadas en contenedor]]</f>
        <v>3045724</v>
      </c>
    </row>
    <row r="164" spans="1:29" hidden="1" x14ac:dyDescent="0.2">
      <c r="A164" s="1">
        <v>2008</v>
      </c>
      <c r="B164" s="1" t="s">
        <v>32</v>
      </c>
      <c r="C164" s="1" t="s">
        <v>40</v>
      </c>
      <c r="D164" s="1" t="s">
        <v>41</v>
      </c>
      <c r="E164" s="2">
        <v>0</v>
      </c>
      <c r="F164" s="2">
        <v>0</v>
      </c>
      <c r="G164" s="3">
        <f>+dataMercanciaContenedores[[#This Row],[Toneladas en contenedores embarcadas en cabotaje con carga]]+dataMercanciaContenedores[[#This Row],[Toneladas en contenedores embarcadas en cabotaje vacíos]]</f>
        <v>0</v>
      </c>
      <c r="H164" s="2">
        <v>0</v>
      </c>
      <c r="I164" s="2">
        <v>0</v>
      </c>
      <c r="J164" s="3">
        <f>+dataMercanciaContenedores[[#This Row],[Toneladas en contenedores desembarcadas en cabotaje con carga]]+dataMercanciaContenedores[[#This Row],[Toneladas en contenedores desembarcadas en cabotaje vacíos]]</f>
        <v>0</v>
      </c>
      <c r="K164" s="3">
        <f>+dataMercanciaContenedores[[#This Row],[Toneladas en contenedores embarcadas en cabotaje con carga]]+dataMercanciaContenedores[[#This Row],[Toneladas en contenedores desembarcadas en cabotaje con carga]]</f>
        <v>0</v>
      </c>
      <c r="L164" s="3">
        <f>+dataMercanciaContenedores[[#This Row],[Toneladas en contenedores embarcadas en cabotaje vacíos]]+dataMercanciaContenedores[[#This Row],[Toneladas en contenedores desembarcadas en cabotaje vacíos]]</f>
        <v>0</v>
      </c>
      <c r="M164" s="3">
        <f>+dataMercanciaContenedores[[#This Row],[TOTAL toneladas en contenedores en cabotaje con carga]]+dataMercanciaContenedores[[#This Row],[TOTAL toneladas en contenedores en cabotaje vacíos]]</f>
        <v>0</v>
      </c>
      <c r="N164" s="2">
        <v>1894</v>
      </c>
      <c r="O164" s="2">
        <v>4</v>
      </c>
      <c r="P164" s="3">
        <f>+dataMercanciaContenedores[[#This Row],[Toneladas en contenedores embarcadas en exterior con carga]]+dataMercanciaContenedores[[#This Row],[Toneladas en contenedores embarcadas en exterior vacíos]]</f>
        <v>1898</v>
      </c>
      <c r="Q164" s="2">
        <v>14985</v>
      </c>
      <c r="R164" s="2">
        <v>0</v>
      </c>
      <c r="S164" s="3">
        <f>+dataMercanciaContenedores[[#This Row],[Toneladas en contenedores desembarcadas en exterior con carga]]+dataMercanciaContenedores[[#This Row],[Toneladas en contenedores desembarcadas en exterior vacíos]]</f>
        <v>14985</v>
      </c>
      <c r="T164" s="3">
        <f>+dataMercanciaContenedores[[#This Row],[Toneladas en contenedores embarcadas en exterior con carga]]+dataMercanciaContenedores[[#This Row],[Toneladas en contenedores desembarcadas en exterior con carga]]</f>
        <v>16879</v>
      </c>
      <c r="U164" s="3">
        <f>+dataMercanciaContenedores[[#This Row],[Toneladas en contenedores embarcadas en exterior vacíos]]+dataMercanciaContenedores[[#This Row],[Toneladas en contenedores desembarcadas en exterior vacíos]]</f>
        <v>4</v>
      </c>
      <c r="V164" s="3">
        <f>+dataMercanciaContenedores[[#This Row],[TOTAL toneladas en contenedores en exterior con carga]]+dataMercanciaContenedores[[#This Row],[TOTAL toneladas en contenedores en exterior vacíos]]</f>
        <v>16883</v>
      </c>
      <c r="W164" s="3">
        <f>+dataMercanciaContenedores[[#This Row],[Toneladas en contenedores embarcadas en cabotaje con carga]]+dataMercanciaContenedores[[#This Row],[Toneladas en contenedores embarcadas en exterior con carga]]</f>
        <v>1894</v>
      </c>
      <c r="X164" s="3">
        <f>+dataMercanciaContenedores[[#This Row],[Toneladas en contenedores embarcadas en cabotaje vacíos]]+dataMercanciaContenedores[[#This Row],[Toneladas en contenedores embarcadas en exterior vacíos]]</f>
        <v>4</v>
      </c>
      <c r="Y164" s="3">
        <f>+dataMercanciaContenedores[[#This Row],[TOTAL Toneladas en contenedores con carga embarcadas]]+dataMercanciaContenedores[[#This Row],[TOTAL Toneladas en contenedores vacíos embarcadas]]</f>
        <v>1898</v>
      </c>
      <c r="Z164" s="3">
        <f>+dataMercanciaContenedores[[#This Row],[Toneladas en contenedores desembarcadas en cabotaje con carga]]+dataMercanciaContenedores[[#This Row],[Toneladas en contenedores desembarcadas en exterior con carga]]</f>
        <v>14985</v>
      </c>
      <c r="AA164" s="3">
        <f>+dataMercanciaContenedores[[#This Row],[Toneladas en contenedores desembarcadas en cabotaje vacíos]]+dataMercanciaContenedores[[#This Row],[Toneladas en contenedores desembarcadas en exterior vacíos]]</f>
        <v>0</v>
      </c>
      <c r="AB164" s="3">
        <f>+dataMercanciaContenedores[[#This Row],[TOTAL Toneladas en contenedores con carga desembarcadas]]+dataMercanciaContenedores[[#This Row],[TOTAL Toneladas en contenedores vacíos desembarcadas]]</f>
        <v>14985</v>
      </c>
      <c r="AC164" s="3">
        <f>+dataMercanciaContenedores[[#This Row],[TOTAL toneladas embarcadas en contenedor]]+dataMercanciaContenedores[[#This Row],[TOTAL toneladas desembarcadas en contenedor]]</f>
        <v>16883</v>
      </c>
    </row>
    <row r="165" spans="1:29" hidden="1" x14ac:dyDescent="0.2">
      <c r="A165" s="1">
        <v>2008</v>
      </c>
      <c r="B165" s="1" t="s">
        <v>33</v>
      </c>
      <c r="C165" s="1" t="s">
        <v>40</v>
      </c>
      <c r="D165" s="1" t="s">
        <v>41</v>
      </c>
      <c r="E165" s="2">
        <v>589502</v>
      </c>
      <c r="F165" s="2">
        <v>1259</v>
      </c>
      <c r="G165" s="3">
        <f>+dataMercanciaContenedores[[#This Row],[Toneladas en contenedores embarcadas en cabotaje con carga]]+dataMercanciaContenedores[[#This Row],[Toneladas en contenedores embarcadas en cabotaje vacíos]]</f>
        <v>590761</v>
      </c>
      <c r="H165" s="2">
        <v>66877</v>
      </c>
      <c r="I165" s="2">
        <v>102254</v>
      </c>
      <c r="J165" s="3">
        <f>+dataMercanciaContenedores[[#This Row],[Toneladas en contenedores desembarcadas en cabotaje con carga]]+dataMercanciaContenedores[[#This Row],[Toneladas en contenedores desembarcadas en cabotaje vacíos]]</f>
        <v>169131</v>
      </c>
      <c r="K165" s="3">
        <f>+dataMercanciaContenedores[[#This Row],[Toneladas en contenedores embarcadas en cabotaje con carga]]+dataMercanciaContenedores[[#This Row],[Toneladas en contenedores desembarcadas en cabotaje con carga]]</f>
        <v>656379</v>
      </c>
      <c r="L165" s="3">
        <f>+dataMercanciaContenedores[[#This Row],[Toneladas en contenedores embarcadas en cabotaje vacíos]]+dataMercanciaContenedores[[#This Row],[Toneladas en contenedores desembarcadas en cabotaje vacíos]]</f>
        <v>103513</v>
      </c>
      <c r="M165" s="3">
        <f>+dataMercanciaContenedores[[#This Row],[TOTAL toneladas en contenedores en cabotaje con carga]]+dataMercanciaContenedores[[#This Row],[TOTAL toneladas en contenedores en cabotaje vacíos]]</f>
        <v>759892</v>
      </c>
      <c r="N165" s="2">
        <v>120921</v>
      </c>
      <c r="O165" s="2">
        <v>510</v>
      </c>
      <c r="P165" s="3">
        <f>+dataMercanciaContenedores[[#This Row],[Toneladas en contenedores embarcadas en exterior con carga]]+dataMercanciaContenedores[[#This Row],[Toneladas en contenedores embarcadas en exterior vacíos]]</f>
        <v>121431</v>
      </c>
      <c r="Q165" s="2">
        <v>97263</v>
      </c>
      <c r="R165" s="2">
        <v>478</v>
      </c>
      <c r="S165" s="3">
        <f>+dataMercanciaContenedores[[#This Row],[Toneladas en contenedores desembarcadas en exterior con carga]]+dataMercanciaContenedores[[#This Row],[Toneladas en contenedores desembarcadas en exterior vacíos]]</f>
        <v>97741</v>
      </c>
      <c r="T165" s="3">
        <f>+dataMercanciaContenedores[[#This Row],[Toneladas en contenedores embarcadas en exterior con carga]]+dataMercanciaContenedores[[#This Row],[Toneladas en contenedores desembarcadas en exterior con carga]]</f>
        <v>218184</v>
      </c>
      <c r="U165" s="3">
        <f>+dataMercanciaContenedores[[#This Row],[Toneladas en contenedores embarcadas en exterior vacíos]]+dataMercanciaContenedores[[#This Row],[Toneladas en contenedores desembarcadas en exterior vacíos]]</f>
        <v>988</v>
      </c>
      <c r="V165" s="3">
        <f>+dataMercanciaContenedores[[#This Row],[TOTAL toneladas en contenedores en exterior con carga]]+dataMercanciaContenedores[[#This Row],[TOTAL toneladas en contenedores en exterior vacíos]]</f>
        <v>219172</v>
      </c>
      <c r="W165" s="3">
        <f>+dataMercanciaContenedores[[#This Row],[Toneladas en contenedores embarcadas en cabotaje con carga]]+dataMercanciaContenedores[[#This Row],[Toneladas en contenedores embarcadas en exterior con carga]]</f>
        <v>710423</v>
      </c>
      <c r="X165" s="3">
        <f>+dataMercanciaContenedores[[#This Row],[Toneladas en contenedores embarcadas en cabotaje vacíos]]+dataMercanciaContenedores[[#This Row],[Toneladas en contenedores embarcadas en exterior vacíos]]</f>
        <v>1769</v>
      </c>
      <c r="Y165" s="3">
        <f>+dataMercanciaContenedores[[#This Row],[TOTAL Toneladas en contenedores con carga embarcadas]]+dataMercanciaContenedores[[#This Row],[TOTAL Toneladas en contenedores vacíos embarcadas]]</f>
        <v>712192</v>
      </c>
      <c r="Z165" s="3">
        <f>+dataMercanciaContenedores[[#This Row],[Toneladas en contenedores desembarcadas en cabotaje con carga]]+dataMercanciaContenedores[[#This Row],[Toneladas en contenedores desembarcadas en exterior con carga]]</f>
        <v>164140</v>
      </c>
      <c r="AA165" s="3">
        <f>+dataMercanciaContenedores[[#This Row],[Toneladas en contenedores desembarcadas en cabotaje vacíos]]+dataMercanciaContenedores[[#This Row],[Toneladas en contenedores desembarcadas en exterior vacíos]]</f>
        <v>102732</v>
      </c>
      <c r="AB165" s="3">
        <f>+dataMercanciaContenedores[[#This Row],[TOTAL Toneladas en contenedores con carga desembarcadas]]+dataMercanciaContenedores[[#This Row],[TOTAL Toneladas en contenedores vacíos desembarcadas]]</f>
        <v>266872</v>
      </c>
      <c r="AC165" s="3">
        <f>+dataMercanciaContenedores[[#This Row],[TOTAL toneladas embarcadas en contenedor]]+dataMercanciaContenedores[[#This Row],[TOTAL toneladas desembarcadas en contenedor]]</f>
        <v>979064</v>
      </c>
    </row>
    <row r="166" spans="1:29" hidden="1" x14ac:dyDescent="0.2">
      <c r="A166" s="1">
        <v>2008</v>
      </c>
      <c r="B166" s="1" t="s">
        <v>34</v>
      </c>
      <c r="C166" s="1" t="s">
        <v>40</v>
      </c>
      <c r="D166" s="1" t="s">
        <v>41</v>
      </c>
      <c r="E166" s="2">
        <v>85084</v>
      </c>
      <c r="F166" s="2">
        <v>4066</v>
      </c>
      <c r="G166" s="3">
        <f>+dataMercanciaContenedores[[#This Row],[Toneladas en contenedores embarcadas en cabotaje con carga]]+dataMercanciaContenedores[[#This Row],[Toneladas en contenedores embarcadas en cabotaje vacíos]]</f>
        <v>89150</v>
      </c>
      <c r="H166" s="2">
        <v>18465</v>
      </c>
      <c r="I166" s="2">
        <v>14087</v>
      </c>
      <c r="J166" s="3">
        <f>+dataMercanciaContenedores[[#This Row],[Toneladas en contenedores desembarcadas en cabotaje con carga]]+dataMercanciaContenedores[[#This Row],[Toneladas en contenedores desembarcadas en cabotaje vacíos]]</f>
        <v>32552</v>
      </c>
      <c r="K166" s="3">
        <f>+dataMercanciaContenedores[[#This Row],[Toneladas en contenedores embarcadas en cabotaje con carga]]+dataMercanciaContenedores[[#This Row],[Toneladas en contenedores desembarcadas en cabotaje con carga]]</f>
        <v>103549</v>
      </c>
      <c r="L166" s="3">
        <f>+dataMercanciaContenedores[[#This Row],[Toneladas en contenedores embarcadas en cabotaje vacíos]]+dataMercanciaContenedores[[#This Row],[Toneladas en contenedores desembarcadas en cabotaje vacíos]]</f>
        <v>18153</v>
      </c>
      <c r="M166" s="3">
        <f>+dataMercanciaContenedores[[#This Row],[TOTAL toneladas en contenedores en cabotaje con carga]]+dataMercanciaContenedores[[#This Row],[TOTAL toneladas en contenedores en cabotaje vacíos]]</f>
        <v>121702</v>
      </c>
      <c r="N166" s="2">
        <v>96144</v>
      </c>
      <c r="O166" s="2">
        <v>12257</v>
      </c>
      <c r="P166" s="3">
        <f>+dataMercanciaContenedores[[#This Row],[Toneladas en contenedores embarcadas en exterior con carga]]+dataMercanciaContenedores[[#This Row],[Toneladas en contenedores embarcadas en exterior vacíos]]</f>
        <v>108401</v>
      </c>
      <c r="Q166" s="2">
        <v>196773</v>
      </c>
      <c r="R166" s="2">
        <v>3077</v>
      </c>
      <c r="S166" s="3">
        <f>+dataMercanciaContenedores[[#This Row],[Toneladas en contenedores desembarcadas en exterior con carga]]+dataMercanciaContenedores[[#This Row],[Toneladas en contenedores desembarcadas en exterior vacíos]]</f>
        <v>199850</v>
      </c>
      <c r="T166" s="3">
        <f>+dataMercanciaContenedores[[#This Row],[Toneladas en contenedores embarcadas en exterior con carga]]+dataMercanciaContenedores[[#This Row],[Toneladas en contenedores desembarcadas en exterior con carga]]</f>
        <v>292917</v>
      </c>
      <c r="U166" s="3">
        <f>+dataMercanciaContenedores[[#This Row],[Toneladas en contenedores embarcadas en exterior vacíos]]+dataMercanciaContenedores[[#This Row],[Toneladas en contenedores desembarcadas en exterior vacíos]]</f>
        <v>15334</v>
      </c>
      <c r="V166" s="3">
        <f>+dataMercanciaContenedores[[#This Row],[TOTAL toneladas en contenedores en exterior con carga]]+dataMercanciaContenedores[[#This Row],[TOTAL toneladas en contenedores en exterior vacíos]]</f>
        <v>308251</v>
      </c>
      <c r="W166" s="3">
        <f>+dataMercanciaContenedores[[#This Row],[Toneladas en contenedores embarcadas en cabotaje con carga]]+dataMercanciaContenedores[[#This Row],[Toneladas en contenedores embarcadas en exterior con carga]]</f>
        <v>181228</v>
      </c>
      <c r="X166" s="3">
        <f>+dataMercanciaContenedores[[#This Row],[Toneladas en contenedores embarcadas en cabotaje vacíos]]+dataMercanciaContenedores[[#This Row],[Toneladas en contenedores embarcadas en exterior vacíos]]</f>
        <v>16323</v>
      </c>
      <c r="Y166" s="3">
        <f>+dataMercanciaContenedores[[#This Row],[TOTAL Toneladas en contenedores con carga embarcadas]]+dataMercanciaContenedores[[#This Row],[TOTAL Toneladas en contenedores vacíos embarcadas]]</f>
        <v>197551</v>
      </c>
      <c r="Z166" s="3">
        <f>+dataMercanciaContenedores[[#This Row],[Toneladas en contenedores desembarcadas en cabotaje con carga]]+dataMercanciaContenedores[[#This Row],[Toneladas en contenedores desembarcadas en exterior con carga]]</f>
        <v>215238</v>
      </c>
      <c r="AA166" s="3">
        <f>+dataMercanciaContenedores[[#This Row],[Toneladas en contenedores desembarcadas en cabotaje vacíos]]+dataMercanciaContenedores[[#This Row],[Toneladas en contenedores desembarcadas en exterior vacíos]]</f>
        <v>17164</v>
      </c>
      <c r="AB166" s="3">
        <f>+dataMercanciaContenedores[[#This Row],[TOTAL Toneladas en contenedores con carga desembarcadas]]+dataMercanciaContenedores[[#This Row],[TOTAL Toneladas en contenedores vacíos desembarcadas]]</f>
        <v>232402</v>
      </c>
      <c r="AC166" s="3">
        <f>+dataMercanciaContenedores[[#This Row],[TOTAL toneladas embarcadas en contenedor]]+dataMercanciaContenedores[[#This Row],[TOTAL toneladas desembarcadas en contenedor]]</f>
        <v>429953</v>
      </c>
    </row>
    <row r="167" spans="1:29" hidden="1" x14ac:dyDescent="0.2">
      <c r="A167" s="1">
        <v>2008</v>
      </c>
      <c r="B167" s="1" t="s">
        <v>35</v>
      </c>
      <c r="C167" s="1" t="s">
        <v>40</v>
      </c>
      <c r="D167" s="1" t="s">
        <v>41</v>
      </c>
      <c r="E167" s="2">
        <v>1419792</v>
      </c>
      <c r="F167" s="2">
        <v>46072</v>
      </c>
      <c r="G167" s="3">
        <f>+dataMercanciaContenedores[[#This Row],[Toneladas en contenedores embarcadas en cabotaje con carga]]+dataMercanciaContenedores[[#This Row],[Toneladas en contenedores embarcadas en cabotaje vacíos]]</f>
        <v>1465864</v>
      </c>
      <c r="H167" s="2">
        <v>683704</v>
      </c>
      <c r="I167" s="2">
        <v>137855</v>
      </c>
      <c r="J167" s="3">
        <f>+dataMercanciaContenedores[[#This Row],[Toneladas en contenedores desembarcadas en cabotaje con carga]]+dataMercanciaContenedores[[#This Row],[Toneladas en contenedores desembarcadas en cabotaje vacíos]]</f>
        <v>821559</v>
      </c>
      <c r="K167" s="3">
        <f>+dataMercanciaContenedores[[#This Row],[Toneladas en contenedores embarcadas en cabotaje con carga]]+dataMercanciaContenedores[[#This Row],[Toneladas en contenedores desembarcadas en cabotaje con carga]]</f>
        <v>2103496</v>
      </c>
      <c r="L167" s="3">
        <f>+dataMercanciaContenedores[[#This Row],[Toneladas en contenedores embarcadas en cabotaje vacíos]]+dataMercanciaContenedores[[#This Row],[Toneladas en contenedores desembarcadas en cabotaje vacíos]]</f>
        <v>183927</v>
      </c>
      <c r="M167" s="3">
        <f>+dataMercanciaContenedores[[#This Row],[TOTAL toneladas en contenedores en cabotaje con carga]]+dataMercanciaContenedores[[#This Row],[TOTAL toneladas en contenedores en cabotaje vacíos]]</f>
        <v>2287423</v>
      </c>
      <c r="N167" s="2">
        <v>19794036</v>
      </c>
      <c r="O167" s="2">
        <v>860799</v>
      </c>
      <c r="P167" s="3">
        <f>+dataMercanciaContenedores[[#This Row],[Toneladas en contenedores embarcadas en exterior con carga]]+dataMercanciaContenedores[[#This Row],[Toneladas en contenedores embarcadas en exterior vacíos]]</f>
        <v>20654835</v>
      </c>
      <c r="Q167" s="2">
        <v>17534684</v>
      </c>
      <c r="R167" s="2">
        <v>646657</v>
      </c>
      <c r="S167" s="3">
        <f>+dataMercanciaContenedores[[#This Row],[Toneladas en contenedores desembarcadas en exterior con carga]]+dataMercanciaContenedores[[#This Row],[Toneladas en contenedores desembarcadas en exterior vacíos]]</f>
        <v>18181341</v>
      </c>
      <c r="T167" s="3">
        <f>+dataMercanciaContenedores[[#This Row],[Toneladas en contenedores embarcadas en exterior con carga]]+dataMercanciaContenedores[[#This Row],[Toneladas en contenedores desembarcadas en exterior con carga]]</f>
        <v>37328720</v>
      </c>
      <c r="U167" s="3">
        <f>+dataMercanciaContenedores[[#This Row],[Toneladas en contenedores embarcadas en exterior vacíos]]+dataMercanciaContenedores[[#This Row],[Toneladas en contenedores desembarcadas en exterior vacíos]]</f>
        <v>1507456</v>
      </c>
      <c r="V167" s="3">
        <f>+dataMercanciaContenedores[[#This Row],[TOTAL toneladas en contenedores en exterior con carga]]+dataMercanciaContenedores[[#This Row],[TOTAL toneladas en contenedores en exterior vacíos]]</f>
        <v>38836176</v>
      </c>
      <c r="W167" s="3">
        <f>+dataMercanciaContenedores[[#This Row],[Toneladas en contenedores embarcadas en cabotaje con carga]]+dataMercanciaContenedores[[#This Row],[Toneladas en contenedores embarcadas en exterior con carga]]</f>
        <v>21213828</v>
      </c>
      <c r="X167" s="3">
        <f>+dataMercanciaContenedores[[#This Row],[Toneladas en contenedores embarcadas en cabotaje vacíos]]+dataMercanciaContenedores[[#This Row],[Toneladas en contenedores embarcadas en exterior vacíos]]</f>
        <v>906871</v>
      </c>
      <c r="Y167" s="3">
        <f>+dataMercanciaContenedores[[#This Row],[TOTAL Toneladas en contenedores con carga embarcadas]]+dataMercanciaContenedores[[#This Row],[TOTAL Toneladas en contenedores vacíos embarcadas]]</f>
        <v>22120699</v>
      </c>
      <c r="Z167" s="3">
        <f>+dataMercanciaContenedores[[#This Row],[Toneladas en contenedores desembarcadas en cabotaje con carga]]+dataMercanciaContenedores[[#This Row],[Toneladas en contenedores desembarcadas en exterior con carga]]</f>
        <v>18218388</v>
      </c>
      <c r="AA167" s="3">
        <f>+dataMercanciaContenedores[[#This Row],[Toneladas en contenedores desembarcadas en cabotaje vacíos]]+dataMercanciaContenedores[[#This Row],[Toneladas en contenedores desembarcadas en exterior vacíos]]</f>
        <v>784512</v>
      </c>
      <c r="AB167" s="3">
        <f>+dataMercanciaContenedores[[#This Row],[TOTAL Toneladas en contenedores con carga desembarcadas]]+dataMercanciaContenedores[[#This Row],[TOTAL Toneladas en contenedores vacíos desembarcadas]]</f>
        <v>19002900</v>
      </c>
      <c r="AC167" s="3">
        <f>+dataMercanciaContenedores[[#This Row],[TOTAL toneladas embarcadas en contenedor]]+dataMercanciaContenedores[[#This Row],[TOTAL toneladas desembarcadas en contenedor]]</f>
        <v>41123599</v>
      </c>
    </row>
    <row r="168" spans="1:29" hidden="1" x14ac:dyDescent="0.2">
      <c r="A168" s="1">
        <v>2008</v>
      </c>
      <c r="B168" s="1" t="s">
        <v>36</v>
      </c>
      <c r="C168" s="1" t="s">
        <v>40</v>
      </c>
      <c r="D168" s="1" t="s">
        <v>41</v>
      </c>
      <c r="E168" s="2">
        <v>294190</v>
      </c>
      <c r="F168" s="2">
        <v>44126</v>
      </c>
      <c r="G168" s="3">
        <f>+dataMercanciaContenedores[[#This Row],[Toneladas en contenedores embarcadas en cabotaje con carga]]+dataMercanciaContenedores[[#This Row],[Toneladas en contenedores embarcadas en cabotaje vacíos]]</f>
        <v>338316</v>
      </c>
      <c r="H168" s="2">
        <v>45281</v>
      </c>
      <c r="I168" s="2">
        <v>24386</v>
      </c>
      <c r="J168" s="3">
        <f>+dataMercanciaContenedores[[#This Row],[Toneladas en contenedores desembarcadas en cabotaje con carga]]+dataMercanciaContenedores[[#This Row],[Toneladas en contenedores desembarcadas en cabotaje vacíos]]</f>
        <v>69667</v>
      </c>
      <c r="K168" s="3">
        <f>+dataMercanciaContenedores[[#This Row],[Toneladas en contenedores embarcadas en cabotaje con carga]]+dataMercanciaContenedores[[#This Row],[Toneladas en contenedores desembarcadas en cabotaje con carga]]</f>
        <v>339471</v>
      </c>
      <c r="L168" s="3">
        <f>+dataMercanciaContenedores[[#This Row],[Toneladas en contenedores embarcadas en cabotaje vacíos]]+dataMercanciaContenedores[[#This Row],[Toneladas en contenedores desembarcadas en cabotaje vacíos]]</f>
        <v>68512</v>
      </c>
      <c r="M168" s="3">
        <f>+dataMercanciaContenedores[[#This Row],[TOTAL toneladas en contenedores en cabotaje con carga]]+dataMercanciaContenedores[[#This Row],[TOTAL toneladas en contenedores en cabotaje vacíos]]</f>
        <v>407983</v>
      </c>
      <c r="N168" s="2">
        <v>661527</v>
      </c>
      <c r="O168" s="2">
        <v>46662</v>
      </c>
      <c r="P168" s="3">
        <f>+dataMercanciaContenedores[[#This Row],[Toneladas en contenedores embarcadas en exterior con carga]]+dataMercanciaContenedores[[#This Row],[Toneladas en contenedores embarcadas en exterior vacíos]]</f>
        <v>708189</v>
      </c>
      <c r="Q168" s="2">
        <v>1204032</v>
      </c>
      <c r="R168" s="2">
        <v>44643</v>
      </c>
      <c r="S168" s="3">
        <f>+dataMercanciaContenedores[[#This Row],[Toneladas en contenedores desembarcadas en exterior con carga]]+dataMercanciaContenedores[[#This Row],[Toneladas en contenedores desembarcadas en exterior vacíos]]</f>
        <v>1248675</v>
      </c>
      <c r="T168" s="3">
        <f>+dataMercanciaContenedores[[#This Row],[Toneladas en contenedores embarcadas en exterior con carga]]+dataMercanciaContenedores[[#This Row],[Toneladas en contenedores desembarcadas en exterior con carga]]</f>
        <v>1865559</v>
      </c>
      <c r="U168" s="3">
        <f>+dataMercanciaContenedores[[#This Row],[Toneladas en contenedores embarcadas en exterior vacíos]]+dataMercanciaContenedores[[#This Row],[Toneladas en contenedores desembarcadas en exterior vacíos]]</f>
        <v>91305</v>
      </c>
      <c r="V168" s="3">
        <f>+dataMercanciaContenedores[[#This Row],[TOTAL toneladas en contenedores en exterior con carga]]+dataMercanciaContenedores[[#This Row],[TOTAL toneladas en contenedores en exterior vacíos]]</f>
        <v>1956864</v>
      </c>
      <c r="W168" s="3">
        <f>+dataMercanciaContenedores[[#This Row],[Toneladas en contenedores embarcadas en cabotaje con carga]]+dataMercanciaContenedores[[#This Row],[Toneladas en contenedores embarcadas en exterior con carga]]</f>
        <v>955717</v>
      </c>
      <c r="X168" s="3">
        <f>+dataMercanciaContenedores[[#This Row],[Toneladas en contenedores embarcadas en cabotaje vacíos]]+dataMercanciaContenedores[[#This Row],[Toneladas en contenedores embarcadas en exterior vacíos]]</f>
        <v>90788</v>
      </c>
      <c r="Y168" s="3">
        <f>+dataMercanciaContenedores[[#This Row],[TOTAL Toneladas en contenedores con carga embarcadas]]+dataMercanciaContenedores[[#This Row],[TOTAL Toneladas en contenedores vacíos embarcadas]]</f>
        <v>1046505</v>
      </c>
      <c r="Z168" s="3">
        <f>+dataMercanciaContenedores[[#This Row],[Toneladas en contenedores desembarcadas en cabotaje con carga]]+dataMercanciaContenedores[[#This Row],[Toneladas en contenedores desembarcadas en exterior con carga]]</f>
        <v>1249313</v>
      </c>
      <c r="AA168" s="3">
        <f>+dataMercanciaContenedores[[#This Row],[Toneladas en contenedores desembarcadas en cabotaje vacíos]]+dataMercanciaContenedores[[#This Row],[Toneladas en contenedores desembarcadas en exterior vacíos]]</f>
        <v>69029</v>
      </c>
      <c r="AB168" s="3">
        <f>+dataMercanciaContenedores[[#This Row],[TOTAL Toneladas en contenedores con carga desembarcadas]]+dataMercanciaContenedores[[#This Row],[TOTAL Toneladas en contenedores vacíos desembarcadas]]</f>
        <v>1318342</v>
      </c>
      <c r="AC168" s="3">
        <f>+dataMercanciaContenedores[[#This Row],[TOTAL toneladas embarcadas en contenedor]]+dataMercanciaContenedores[[#This Row],[TOTAL toneladas desembarcadas en contenedor]]</f>
        <v>2364847</v>
      </c>
    </row>
    <row r="169" spans="1:29" hidden="1" x14ac:dyDescent="0.2">
      <c r="A169" s="1">
        <v>2008</v>
      </c>
      <c r="B169" s="1" t="s">
        <v>37</v>
      </c>
      <c r="C169" s="1" t="s">
        <v>40</v>
      </c>
      <c r="D169" s="1" t="s">
        <v>41</v>
      </c>
      <c r="E169" s="2">
        <v>79429</v>
      </c>
      <c r="F169" s="2">
        <v>52</v>
      </c>
      <c r="G169" s="3">
        <f>+dataMercanciaContenedores[[#This Row],[Toneladas en contenedores embarcadas en cabotaje con carga]]+dataMercanciaContenedores[[#This Row],[Toneladas en contenedores embarcadas en cabotaje vacíos]]</f>
        <v>79481</v>
      </c>
      <c r="H169" s="2">
        <v>10090</v>
      </c>
      <c r="I169" s="2">
        <v>11491</v>
      </c>
      <c r="J169" s="3">
        <f>+dataMercanciaContenedores[[#This Row],[Toneladas en contenedores desembarcadas en cabotaje con carga]]+dataMercanciaContenedores[[#This Row],[Toneladas en contenedores desembarcadas en cabotaje vacíos]]</f>
        <v>21581</v>
      </c>
      <c r="K169" s="3">
        <f>+dataMercanciaContenedores[[#This Row],[Toneladas en contenedores embarcadas en cabotaje con carga]]+dataMercanciaContenedores[[#This Row],[Toneladas en contenedores desembarcadas en cabotaje con carga]]</f>
        <v>89519</v>
      </c>
      <c r="L169" s="3">
        <f>+dataMercanciaContenedores[[#This Row],[Toneladas en contenedores embarcadas en cabotaje vacíos]]+dataMercanciaContenedores[[#This Row],[Toneladas en contenedores desembarcadas en cabotaje vacíos]]</f>
        <v>11543</v>
      </c>
      <c r="M169" s="3">
        <f>+dataMercanciaContenedores[[#This Row],[TOTAL toneladas en contenedores en cabotaje con carga]]+dataMercanciaContenedores[[#This Row],[TOTAL toneladas en contenedores en cabotaje vacíos]]</f>
        <v>101062</v>
      </c>
      <c r="N169" s="2">
        <v>28994</v>
      </c>
      <c r="O169" s="2">
        <v>0</v>
      </c>
      <c r="P169" s="3">
        <f>+dataMercanciaContenedores[[#This Row],[Toneladas en contenedores embarcadas en exterior con carga]]+dataMercanciaContenedores[[#This Row],[Toneladas en contenedores embarcadas en exterior vacíos]]</f>
        <v>28994</v>
      </c>
      <c r="Q169" s="2">
        <v>1197</v>
      </c>
      <c r="R169" s="2">
        <v>2404</v>
      </c>
      <c r="S169" s="3">
        <f>+dataMercanciaContenedores[[#This Row],[Toneladas en contenedores desembarcadas en exterior con carga]]+dataMercanciaContenedores[[#This Row],[Toneladas en contenedores desembarcadas en exterior vacíos]]</f>
        <v>3601</v>
      </c>
      <c r="T169" s="3">
        <f>+dataMercanciaContenedores[[#This Row],[Toneladas en contenedores embarcadas en exterior con carga]]+dataMercanciaContenedores[[#This Row],[Toneladas en contenedores desembarcadas en exterior con carga]]</f>
        <v>30191</v>
      </c>
      <c r="U169" s="3">
        <f>+dataMercanciaContenedores[[#This Row],[Toneladas en contenedores embarcadas en exterior vacíos]]+dataMercanciaContenedores[[#This Row],[Toneladas en contenedores desembarcadas en exterior vacíos]]</f>
        <v>2404</v>
      </c>
      <c r="V169" s="3">
        <f>+dataMercanciaContenedores[[#This Row],[TOTAL toneladas en contenedores en exterior con carga]]+dataMercanciaContenedores[[#This Row],[TOTAL toneladas en contenedores en exterior vacíos]]</f>
        <v>32595</v>
      </c>
      <c r="W169" s="3">
        <f>+dataMercanciaContenedores[[#This Row],[Toneladas en contenedores embarcadas en cabotaje con carga]]+dataMercanciaContenedores[[#This Row],[Toneladas en contenedores embarcadas en exterior con carga]]</f>
        <v>108423</v>
      </c>
      <c r="X169" s="3">
        <f>+dataMercanciaContenedores[[#This Row],[Toneladas en contenedores embarcadas en cabotaje vacíos]]+dataMercanciaContenedores[[#This Row],[Toneladas en contenedores embarcadas en exterior vacíos]]</f>
        <v>52</v>
      </c>
      <c r="Y169" s="3">
        <f>+dataMercanciaContenedores[[#This Row],[TOTAL Toneladas en contenedores con carga embarcadas]]+dataMercanciaContenedores[[#This Row],[TOTAL Toneladas en contenedores vacíos embarcadas]]</f>
        <v>108475</v>
      </c>
      <c r="Z169" s="3">
        <f>+dataMercanciaContenedores[[#This Row],[Toneladas en contenedores desembarcadas en cabotaje con carga]]+dataMercanciaContenedores[[#This Row],[Toneladas en contenedores desembarcadas en exterior con carga]]</f>
        <v>11287</v>
      </c>
      <c r="AA169" s="3">
        <f>+dataMercanciaContenedores[[#This Row],[Toneladas en contenedores desembarcadas en cabotaje vacíos]]+dataMercanciaContenedores[[#This Row],[Toneladas en contenedores desembarcadas en exterior vacíos]]</f>
        <v>13895</v>
      </c>
      <c r="AB169" s="3">
        <f>+dataMercanciaContenedores[[#This Row],[TOTAL Toneladas en contenedores con carga desembarcadas]]+dataMercanciaContenedores[[#This Row],[TOTAL Toneladas en contenedores vacíos desembarcadas]]</f>
        <v>25182</v>
      </c>
      <c r="AC169" s="3">
        <f>+dataMercanciaContenedores[[#This Row],[TOTAL toneladas embarcadas en contenedor]]+dataMercanciaContenedores[[#This Row],[TOTAL toneladas desembarcadas en contenedor]]</f>
        <v>133657</v>
      </c>
    </row>
    <row r="170" spans="1:29" hidden="1" x14ac:dyDescent="0.2">
      <c r="A170" s="1">
        <v>2009</v>
      </c>
      <c r="B170" s="1" t="s">
        <v>10</v>
      </c>
      <c r="C170" s="1" t="s">
        <v>40</v>
      </c>
      <c r="D170" s="1" t="s">
        <v>41</v>
      </c>
      <c r="E170" s="2">
        <v>0</v>
      </c>
      <c r="F170" s="2">
        <v>540</v>
      </c>
      <c r="G170" s="3">
        <f>+dataMercanciaContenedores[[#This Row],[Toneladas en contenedores embarcadas en cabotaje con carga]]+dataMercanciaContenedores[[#This Row],[Toneladas en contenedores embarcadas en cabotaje vacíos]]</f>
        <v>540</v>
      </c>
      <c r="H170" s="2">
        <v>0</v>
      </c>
      <c r="I170" s="2">
        <v>441</v>
      </c>
      <c r="J170" s="3">
        <f>+dataMercanciaContenedores[[#This Row],[Toneladas en contenedores desembarcadas en cabotaje con carga]]+dataMercanciaContenedores[[#This Row],[Toneladas en contenedores desembarcadas en cabotaje vacíos]]</f>
        <v>441</v>
      </c>
      <c r="K170" s="3">
        <f>+dataMercanciaContenedores[[#This Row],[Toneladas en contenedores embarcadas en cabotaje con carga]]+dataMercanciaContenedores[[#This Row],[Toneladas en contenedores desembarcadas en cabotaje con carga]]</f>
        <v>0</v>
      </c>
      <c r="L170" s="3">
        <f>+dataMercanciaContenedores[[#This Row],[Toneladas en contenedores embarcadas en cabotaje vacíos]]+dataMercanciaContenedores[[#This Row],[Toneladas en contenedores desembarcadas en cabotaje vacíos]]</f>
        <v>981</v>
      </c>
      <c r="M170" s="3">
        <f>+dataMercanciaContenedores[[#This Row],[TOTAL toneladas en contenedores en cabotaje con carga]]+dataMercanciaContenedores[[#This Row],[TOTAL toneladas en contenedores en cabotaje vacíos]]</f>
        <v>981</v>
      </c>
      <c r="N170" s="2">
        <v>57792</v>
      </c>
      <c r="O170" s="2">
        <v>1150</v>
      </c>
      <c r="P170" s="3">
        <f>+dataMercanciaContenedores[[#This Row],[Toneladas en contenedores embarcadas en exterior con carga]]+dataMercanciaContenedores[[#This Row],[Toneladas en contenedores embarcadas en exterior vacíos]]</f>
        <v>58942</v>
      </c>
      <c r="Q170" s="2">
        <v>63883</v>
      </c>
      <c r="R170" s="2">
        <v>899</v>
      </c>
      <c r="S170" s="3">
        <f>+dataMercanciaContenedores[[#This Row],[Toneladas en contenedores desembarcadas en exterior con carga]]+dataMercanciaContenedores[[#This Row],[Toneladas en contenedores desembarcadas en exterior vacíos]]</f>
        <v>64782</v>
      </c>
      <c r="T170" s="3">
        <f>+dataMercanciaContenedores[[#This Row],[Toneladas en contenedores embarcadas en exterior con carga]]+dataMercanciaContenedores[[#This Row],[Toneladas en contenedores desembarcadas en exterior con carga]]</f>
        <v>121675</v>
      </c>
      <c r="U170" s="3">
        <f>+dataMercanciaContenedores[[#This Row],[Toneladas en contenedores embarcadas en exterior vacíos]]+dataMercanciaContenedores[[#This Row],[Toneladas en contenedores desembarcadas en exterior vacíos]]</f>
        <v>2049</v>
      </c>
      <c r="V170" s="3">
        <f>+dataMercanciaContenedores[[#This Row],[TOTAL toneladas en contenedores en exterior con carga]]+dataMercanciaContenedores[[#This Row],[TOTAL toneladas en contenedores en exterior vacíos]]</f>
        <v>123724</v>
      </c>
      <c r="W170" s="3">
        <f>+dataMercanciaContenedores[[#This Row],[Toneladas en contenedores embarcadas en cabotaje con carga]]+dataMercanciaContenedores[[#This Row],[Toneladas en contenedores embarcadas en exterior con carga]]</f>
        <v>57792</v>
      </c>
      <c r="X170" s="3">
        <f>+dataMercanciaContenedores[[#This Row],[Toneladas en contenedores embarcadas en cabotaje vacíos]]+dataMercanciaContenedores[[#This Row],[Toneladas en contenedores embarcadas en exterior vacíos]]</f>
        <v>1690</v>
      </c>
      <c r="Y170" s="3">
        <f>+dataMercanciaContenedores[[#This Row],[TOTAL Toneladas en contenedores con carga embarcadas]]+dataMercanciaContenedores[[#This Row],[TOTAL Toneladas en contenedores vacíos embarcadas]]</f>
        <v>59482</v>
      </c>
      <c r="Z170" s="3">
        <f>+dataMercanciaContenedores[[#This Row],[Toneladas en contenedores desembarcadas en cabotaje con carga]]+dataMercanciaContenedores[[#This Row],[Toneladas en contenedores desembarcadas en exterior con carga]]</f>
        <v>63883</v>
      </c>
      <c r="AA170" s="3">
        <f>+dataMercanciaContenedores[[#This Row],[Toneladas en contenedores desembarcadas en cabotaje vacíos]]+dataMercanciaContenedores[[#This Row],[Toneladas en contenedores desembarcadas en exterior vacíos]]</f>
        <v>1340</v>
      </c>
      <c r="AB170" s="3">
        <f>+dataMercanciaContenedores[[#This Row],[TOTAL Toneladas en contenedores con carga desembarcadas]]+dataMercanciaContenedores[[#This Row],[TOTAL Toneladas en contenedores vacíos desembarcadas]]</f>
        <v>65223</v>
      </c>
      <c r="AC170" s="3">
        <f>+dataMercanciaContenedores[[#This Row],[TOTAL toneladas embarcadas en contenedor]]+dataMercanciaContenedores[[#This Row],[TOTAL toneladas desembarcadas en contenedor]]</f>
        <v>124705</v>
      </c>
    </row>
    <row r="171" spans="1:29" hidden="1" x14ac:dyDescent="0.2">
      <c r="A171" s="1">
        <v>2009</v>
      </c>
      <c r="B171" s="1" t="s">
        <v>11</v>
      </c>
      <c r="C171" s="1" t="s">
        <v>40</v>
      </c>
      <c r="D171" s="1" t="s">
        <v>41</v>
      </c>
      <c r="E171" s="2">
        <v>582323</v>
      </c>
      <c r="F171" s="2">
        <v>18565</v>
      </c>
      <c r="G171" s="3">
        <f>+dataMercanciaContenedores[[#This Row],[Toneladas en contenedores embarcadas en cabotaje con carga]]+dataMercanciaContenedores[[#This Row],[Toneladas en contenedores embarcadas en cabotaje vacíos]]</f>
        <v>600888</v>
      </c>
      <c r="H171" s="2">
        <v>128518</v>
      </c>
      <c r="I171" s="2">
        <v>93857</v>
      </c>
      <c r="J171" s="3">
        <f>+dataMercanciaContenedores[[#This Row],[Toneladas en contenedores desembarcadas en cabotaje con carga]]+dataMercanciaContenedores[[#This Row],[Toneladas en contenedores desembarcadas en cabotaje vacíos]]</f>
        <v>222375</v>
      </c>
      <c r="K171" s="3">
        <f>+dataMercanciaContenedores[[#This Row],[Toneladas en contenedores embarcadas en cabotaje con carga]]+dataMercanciaContenedores[[#This Row],[Toneladas en contenedores desembarcadas en cabotaje con carga]]</f>
        <v>710841</v>
      </c>
      <c r="L171" s="3">
        <f>+dataMercanciaContenedores[[#This Row],[Toneladas en contenedores embarcadas en cabotaje vacíos]]+dataMercanciaContenedores[[#This Row],[Toneladas en contenedores desembarcadas en cabotaje vacíos]]</f>
        <v>112422</v>
      </c>
      <c r="M171" s="3">
        <f>+dataMercanciaContenedores[[#This Row],[TOTAL toneladas en contenedores en cabotaje con carga]]+dataMercanciaContenedores[[#This Row],[TOTAL toneladas en contenedores en cabotaje vacíos]]</f>
        <v>823263</v>
      </c>
      <c r="N171" s="2">
        <v>54673</v>
      </c>
      <c r="O171" s="2">
        <v>164</v>
      </c>
      <c r="P171" s="3">
        <f>+dataMercanciaContenedores[[#This Row],[Toneladas en contenedores embarcadas en exterior con carga]]+dataMercanciaContenedores[[#This Row],[Toneladas en contenedores embarcadas en exterior vacíos]]</f>
        <v>54837</v>
      </c>
      <c r="Q171" s="2">
        <v>78770</v>
      </c>
      <c r="R171" s="2">
        <v>1181</v>
      </c>
      <c r="S171" s="3">
        <f>+dataMercanciaContenedores[[#This Row],[Toneladas en contenedores desembarcadas en exterior con carga]]+dataMercanciaContenedores[[#This Row],[Toneladas en contenedores desembarcadas en exterior vacíos]]</f>
        <v>79951</v>
      </c>
      <c r="T171" s="3">
        <f>+dataMercanciaContenedores[[#This Row],[Toneladas en contenedores embarcadas en exterior con carga]]+dataMercanciaContenedores[[#This Row],[Toneladas en contenedores desembarcadas en exterior con carga]]</f>
        <v>133443</v>
      </c>
      <c r="U171" s="3">
        <f>+dataMercanciaContenedores[[#This Row],[Toneladas en contenedores embarcadas en exterior vacíos]]+dataMercanciaContenedores[[#This Row],[Toneladas en contenedores desembarcadas en exterior vacíos]]</f>
        <v>1345</v>
      </c>
      <c r="V171" s="3">
        <f>+dataMercanciaContenedores[[#This Row],[TOTAL toneladas en contenedores en exterior con carga]]+dataMercanciaContenedores[[#This Row],[TOTAL toneladas en contenedores en exterior vacíos]]</f>
        <v>134788</v>
      </c>
      <c r="W171" s="3">
        <f>+dataMercanciaContenedores[[#This Row],[Toneladas en contenedores embarcadas en cabotaje con carga]]+dataMercanciaContenedores[[#This Row],[Toneladas en contenedores embarcadas en exterior con carga]]</f>
        <v>636996</v>
      </c>
      <c r="X171" s="3">
        <f>+dataMercanciaContenedores[[#This Row],[Toneladas en contenedores embarcadas en cabotaje vacíos]]+dataMercanciaContenedores[[#This Row],[Toneladas en contenedores embarcadas en exterior vacíos]]</f>
        <v>18729</v>
      </c>
      <c r="Y171" s="3">
        <f>+dataMercanciaContenedores[[#This Row],[TOTAL Toneladas en contenedores con carga embarcadas]]+dataMercanciaContenedores[[#This Row],[TOTAL Toneladas en contenedores vacíos embarcadas]]</f>
        <v>655725</v>
      </c>
      <c r="Z171" s="3">
        <f>+dataMercanciaContenedores[[#This Row],[Toneladas en contenedores desembarcadas en cabotaje con carga]]+dataMercanciaContenedores[[#This Row],[Toneladas en contenedores desembarcadas en exterior con carga]]</f>
        <v>207288</v>
      </c>
      <c r="AA171" s="3">
        <f>+dataMercanciaContenedores[[#This Row],[Toneladas en contenedores desembarcadas en cabotaje vacíos]]+dataMercanciaContenedores[[#This Row],[Toneladas en contenedores desembarcadas en exterior vacíos]]</f>
        <v>95038</v>
      </c>
      <c r="AB171" s="3">
        <f>+dataMercanciaContenedores[[#This Row],[TOTAL Toneladas en contenedores con carga desembarcadas]]+dataMercanciaContenedores[[#This Row],[TOTAL Toneladas en contenedores vacíos desembarcadas]]</f>
        <v>302326</v>
      </c>
      <c r="AC171" s="3">
        <f>+dataMercanciaContenedores[[#This Row],[TOTAL toneladas embarcadas en contenedor]]+dataMercanciaContenedores[[#This Row],[TOTAL toneladas desembarcadas en contenedor]]</f>
        <v>958051</v>
      </c>
    </row>
    <row r="172" spans="1:29" hidden="1" x14ac:dyDescent="0.2">
      <c r="A172" s="1">
        <v>2009</v>
      </c>
      <c r="B172" s="1" t="s">
        <v>12</v>
      </c>
      <c r="C172" s="1" t="s">
        <v>40</v>
      </c>
      <c r="D172" s="1" t="s">
        <v>41</v>
      </c>
      <c r="E172" s="2">
        <v>1169</v>
      </c>
      <c r="F172" s="2">
        <v>454</v>
      </c>
      <c r="G172" s="3">
        <f>+dataMercanciaContenedores[[#This Row],[Toneladas en contenedores embarcadas en cabotaje con carga]]+dataMercanciaContenedores[[#This Row],[Toneladas en contenedores embarcadas en cabotaje vacíos]]</f>
        <v>1623</v>
      </c>
      <c r="H172" s="2">
        <v>1955</v>
      </c>
      <c r="I172" s="2">
        <v>437</v>
      </c>
      <c r="J172" s="3">
        <f>+dataMercanciaContenedores[[#This Row],[Toneladas en contenedores desembarcadas en cabotaje con carga]]+dataMercanciaContenedores[[#This Row],[Toneladas en contenedores desembarcadas en cabotaje vacíos]]</f>
        <v>2392</v>
      </c>
      <c r="K172" s="3">
        <f>+dataMercanciaContenedores[[#This Row],[Toneladas en contenedores embarcadas en cabotaje con carga]]+dataMercanciaContenedores[[#This Row],[Toneladas en contenedores desembarcadas en cabotaje con carga]]</f>
        <v>3124</v>
      </c>
      <c r="L172" s="3">
        <f>+dataMercanciaContenedores[[#This Row],[Toneladas en contenedores embarcadas en cabotaje vacíos]]+dataMercanciaContenedores[[#This Row],[Toneladas en contenedores desembarcadas en cabotaje vacíos]]</f>
        <v>891</v>
      </c>
      <c r="M172" s="3">
        <f>+dataMercanciaContenedores[[#This Row],[TOTAL toneladas en contenedores en cabotaje con carga]]+dataMercanciaContenedores[[#This Row],[TOTAL toneladas en contenedores en cabotaje vacíos]]</f>
        <v>4015</v>
      </c>
      <c r="N172" s="2">
        <v>4909</v>
      </c>
      <c r="O172" s="2">
        <v>0</v>
      </c>
      <c r="P172" s="3">
        <f>+dataMercanciaContenedores[[#This Row],[Toneladas en contenedores embarcadas en exterior con carga]]+dataMercanciaContenedores[[#This Row],[Toneladas en contenedores embarcadas en exterior vacíos]]</f>
        <v>4909</v>
      </c>
      <c r="Q172" s="2">
        <v>4554</v>
      </c>
      <c r="R172" s="2">
        <v>152</v>
      </c>
      <c r="S172" s="3">
        <f>+dataMercanciaContenedores[[#This Row],[Toneladas en contenedores desembarcadas en exterior con carga]]+dataMercanciaContenedores[[#This Row],[Toneladas en contenedores desembarcadas en exterior vacíos]]</f>
        <v>4706</v>
      </c>
      <c r="T172" s="3">
        <f>+dataMercanciaContenedores[[#This Row],[Toneladas en contenedores embarcadas en exterior con carga]]+dataMercanciaContenedores[[#This Row],[Toneladas en contenedores desembarcadas en exterior con carga]]</f>
        <v>9463</v>
      </c>
      <c r="U172" s="3">
        <f>+dataMercanciaContenedores[[#This Row],[Toneladas en contenedores embarcadas en exterior vacíos]]+dataMercanciaContenedores[[#This Row],[Toneladas en contenedores desembarcadas en exterior vacíos]]</f>
        <v>152</v>
      </c>
      <c r="V172" s="3">
        <f>+dataMercanciaContenedores[[#This Row],[TOTAL toneladas en contenedores en exterior con carga]]+dataMercanciaContenedores[[#This Row],[TOTAL toneladas en contenedores en exterior vacíos]]</f>
        <v>9615</v>
      </c>
      <c r="W172" s="3">
        <f>+dataMercanciaContenedores[[#This Row],[Toneladas en contenedores embarcadas en cabotaje con carga]]+dataMercanciaContenedores[[#This Row],[Toneladas en contenedores embarcadas en exterior con carga]]</f>
        <v>6078</v>
      </c>
      <c r="X172" s="3">
        <f>+dataMercanciaContenedores[[#This Row],[Toneladas en contenedores embarcadas en cabotaje vacíos]]+dataMercanciaContenedores[[#This Row],[Toneladas en contenedores embarcadas en exterior vacíos]]</f>
        <v>454</v>
      </c>
      <c r="Y172" s="3">
        <f>+dataMercanciaContenedores[[#This Row],[TOTAL Toneladas en contenedores con carga embarcadas]]+dataMercanciaContenedores[[#This Row],[TOTAL Toneladas en contenedores vacíos embarcadas]]</f>
        <v>6532</v>
      </c>
      <c r="Z172" s="3">
        <f>+dataMercanciaContenedores[[#This Row],[Toneladas en contenedores desembarcadas en cabotaje con carga]]+dataMercanciaContenedores[[#This Row],[Toneladas en contenedores desembarcadas en exterior con carga]]</f>
        <v>6509</v>
      </c>
      <c r="AA172" s="3">
        <f>+dataMercanciaContenedores[[#This Row],[Toneladas en contenedores desembarcadas en cabotaje vacíos]]+dataMercanciaContenedores[[#This Row],[Toneladas en contenedores desembarcadas en exterior vacíos]]</f>
        <v>589</v>
      </c>
      <c r="AB172" s="3">
        <f>+dataMercanciaContenedores[[#This Row],[TOTAL Toneladas en contenedores con carga desembarcadas]]+dataMercanciaContenedores[[#This Row],[TOTAL Toneladas en contenedores vacíos desembarcadas]]</f>
        <v>7098</v>
      </c>
      <c r="AC172" s="3">
        <f>+dataMercanciaContenedores[[#This Row],[TOTAL toneladas embarcadas en contenedor]]+dataMercanciaContenedores[[#This Row],[TOTAL toneladas desembarcadas en contenedor]]</f>
        <v>13630</v>
      </c>
    </row>
    <row r="173" spans="1:29" hidden="1" x14ac:dyDescent="0.2">
      <c r="A173" s="1">
        <v>2009</v>
      </c>
      <c r="B173" s="1" t="s">
        <v>13</v>
      </c>
      <c r="C173" s="1" t="s">
        <v>40</v>
      </c>
      <c r="D173" s="1" t="s">
        <v>41</v>
      </c>
      <c r="E173" s="2">
        <v>14181</v>
      </c>
      <c r="F173" s="2">
        <v>92</v>
      </c>
      <c r="G173" s="3">
        <f>+dataMercanciaContenedores[[#This Row],[Toneladas en contenedores embarcadas en cabotaje con carga]]+dataMercanciaContenedores[[#This Row],[Toneladas en contenedores embarcadas en cabotaje vacíos]]</f>
        <v>14273</v>
      </c>
      <c r="H173" s="2">
        <v>3298</v>
      </c>
      <c r="I173" s="2">
        <v>1954</v>
      </c>
      <c r="J173" s="3">
        <f>+dataMercanciaContenedores[[#This Row],[Toneladas en contenedores desembarcadas en cabotaje con carga]]+dataMercanciaContenedores[[#This Row],[Toneladas en contenedores desembarcadas en cabotaje vacíos]]</f>
        <v>5252</v>
      </c>
      <c r="K173" s="3">
        <f>+dataMercanciaContenedores[[#This Row],[Toneladas en contenedores embarcadas en cabotaje con carga]]+dataMercanciaContenedores[[#This Row],[Toneladas en contenedores desembarcadas en cabotaje con carga]]</f>
        <v>17479</v>
      </c>
      <c r="L173" s="3">
        <f>+dataMercanciaContenedores[[#This Row],[Toneladas en contenedores embarcadas en cabotaje vacíos]]+dataMercanciaContenedores[[#This Row],[Toneladas en contenedores desembarcadas en cabotaje vacíos]]</f>
        <v>2046</v>
      </c>
      <c r="M173" s="3">
        <f>+dataMercanciaContenedores[[#This Row],[TOTAL toneladas en contenedores en cabotaje con carga]]+dataMercanciaContenedores[[#This Row],[TOTAL toneladas en contenedores en cabotaje vacíos]]</f>
        <v>19525</v>
      </c>
      <c r="N173" s="2">
        <v>2003</v>
      </c>
      <c r="O173" s="2">
        <v>8</v>
      </c>
      <c r="P173" s="3">
        <f>+dataMercanciaContenedores[[#This Row],[Toneladas en contenedores embarcadas en exterior con carga]]+dataMercanciaContenedores[[#This Row],[Toneladas en contenedores embarcadas en exterior vacíos]]</f>
        <v>2011</v>
      </c>
      <c r="Q173" s="2">
        <v>43</v>
      </c>
      <c r="R173" s="2">
        <v>68</v>
      </c>
      <c r="S173" s="3">
        <f>+dataMercanciaContenedores[[#This Row],[Toneladas en contenedores desembarcadas en exterior con carga]]+dataMercanciaContenedores[[#This Row],[Toneladas en contenedores desembarcadas en exterior vacíos]]</f>
        <v>111</v>
      </c>
      <c r="T173" s="3">
        <f>+dataMercanciaContenedores[[#This Row],[Toneladas en contenedores embarcadas en exterior con carga]]+dataMercanciaContenedores[[#This Row],[Toneladas en contenedores desembarcadas en exterior con carga]]</f>
        <v>2046</v>
      </c>
      <c r="U173" s="3">
        <f>+dataMercanciaContenedores[[#This Row],[Toneladas en contenedores embarcadas en exterior vacíos]]+dataMercanciaContenedores[[#This Row],[Toneladas en contenedores desembarcadas en exterior vacíos]]</f>
        <v>76</v>
      </c>
      <c r="V173" s="3">
        <f>+dataMercanciaContenedores[[#This Row],[TOTAL toneladas en contenedores en exterior con carga]]+dataMercanciaContenedores[[#This Row],[TOTAL toneladas en contenedores en exterior vacíos]]</f>
        <v>2122</v>
      </c>
      <c r="W173" s="3">
        <f>+dataMercanciaContenedores[[#This Row],[Toneladas en contenedores embarcadas en cabotaje con carga]]+dataMercanciaContenedores[[#This Row],[Toneladas en contenedores embarcadas en exterior con carga]]</f>
        <v>16184</v>
      </c>
      <c r="X173" s="3">
        <f>+dataMercanciaContenedores[[#This Row],[Toneladas en contenedores embarcadas en cabotaje vacíos]]+dataMercanciaContenedores[[#This Row],[Toneladas en contenedores embarcadas en exterior vacíos]]</f>
        <v>100</v>
      </c>
      <c r="Y173" s="3">
        <f>+dataMercanciaContenedores[[#This Row],[TOTAL Toneladas en contenedores con carga embarcadas]]+dataMercanciaContenedores[[#This Row],[TOTAL Toneladas en contenedores vacíos embarcadas]]</f>
        <v>16284</v>
      </c>
      <c r="Z173" s="3">
        <f>+dataMercanciaContenedores[[#This Row],[Toneladas en contenedores desembarcadas en cabotaje con carga]]+dataMercanciaContenedores[[#This Row],[Toneladas en contenedores desembarcadas en exterior con carga]]</f>
        <v>3341</v>
      </c>
      <c r="AA173" s="3">
        <f>+dataMercanciaContenedores[[#This Row],[Toneladas en contenedores desembarcadas en cabotaje vacíos]]+dataMercanciaContenedores[[#This Row],[Toneladas en contenedores desembarcadas en exterior vacíos]]</f>
        <v>2022</v>
      </c>
      <c r="AB173" s="3">
        <f>+dataMercanciaContenedores[[#This Row],[TOTAL Toneladas en contenedores con carga desembarcadas]]+dataMercanciaContenedores[[#This Row],[TOTAL Toneladas en contenedores vacíos desembarcadas]]</f>
        <v>5363</v>
      </c>
      <c r="AC173" s="3">
        <f>+dataMercanciaContenedores[[#This Row],[TOTAL toneladas embarcadas en contenedor]]+dataMercanciaContenedores[[#This Row],[TOTAL toneladas desembarcadas en contenedor]]</f>
        <v>21647</v>
      </c>
    </row>
    <row r="174" spans="1:29" hidden="1" x14ac:dyDescent="0.2">
      <c r="A174" s="1">
        <v>2009</v>
      </c>
      <c r="B174" s="1" t="s">
        <v>14</v>
      </c>
      <c r="C174" s="1" t="s">
        <v>40</v>
      </c>
      <c r="D174" s="1" t="s">
        <v>41</v>
      </c>
      <c r="E174" s="2">
        <v>1247689</v>
      </c>
      <c r="F174" s="2">
        <v>1076</v>
      </c>
      <c r="G174" s="3">
        <f>+dataMercanciaContenedores[[#This Row],[Toneladas en contenedores embarcadas en cabotaje con carga]]+dataMercanciaContenedores[[#This Row],[Toneladas en contenedores embarcadas en cabotaje vacíos]]</f>
        <v>1248765</v>
      </c>
      <c r="H174" s="2">
        <v>1052743</v>
      </c>
      <c r="I174" s="2">
        <v>11361</v>
      </c>
      <c r="J174" s="3">
        <f>+dataMercanciaContenedores[[#This Row],[Toneladas en contenedores desembarcadas en cabotaje con carga]]+dataMercanciaContenedores[[#This Row],[Toneladas en contenedores desembarcadas en cabotaje vacíos]]</f>
        <v>1064104</v>
      </c>
      <c r="K174" s="3">
        <f>+dataMercanciaContenedores[[#This Row],[Toneladas en contenedores embarcadas en cabotaje con carga]]+dataMercanciaContenedores[[#This Row],[Toneladas en contenedores desembarcadas en cabotaje con carga]]</f>
        <v>2300432</v>
      </c>
      <c r="L174" s="3">
        <f>+dataMercanciaContenedores[[#This Row],[Toneladas en contenedores embarcadas en cabotaje vacíos]]+dataMercanciaContenedores[[#This Row],[Toneladas en contenedores desembarcadas en cabotaje vacíos]]</f>
        <v>12437</v>
      </c>
      <c r="M174" s="3">
        <f>+dataMercanciaContenedores[[#This Row],[TOTAL toneladas en contenedores en cabotaje con carga]]+dataMercanciaContenedores[[#This Row],[TOTAL toneladas en contenedores en cabotaje vacíos]]</f>
        <v>2312869</v>
      </c>
      <c r="N174" s="2">
        <v>17363669</v>
      </c>
      <c r="O174" s="2">
        <v>519122</v>
      </c>
      <c r="P174" s="3">
        <f>+dataMercanciaContenedores[[#This Row],[Toneladas en contenedores embarcadas en exterior con carga]]+dataMercanciaContenedores[[#This Row],[Toneladas en contenedores embarcadas en exterior vacíos]]</f>
        <v>17882791</v>
      </c>
      <c r="Q174" s="2">
        <v>17162734</v>
      </c>
      <c r="R174" s="2">
        <v>521540</v>
      </c>
      <c r="S174" s="3">
        <f>+dataMercanciaContenedores[[#This Row],[Toneladas en contenedores desembarcadas en exterior con carga]]+dataMercanciaContenedores[[#This Row],[Toneladas en contenedores desembarcadas en exterior vacíos]]</f>
        <v>17684274</v>
      </c>
      <c r="T174" s="3">
        <f>+dataMercanciaContenedores[[#This Row],[Toneladas en contenedores embarcadas en exterior con carga]]+dataMercanciaContenedores[[#This Row],[Toneladas en contenedores desembarcadas en exterior con carga]]</f>
        <v>34526403</v>
      </c>
      <c r="U174" s="3">
        <f>+dataMercanciaContenedores[[#This Row],[Toneladas en contenedores embarcadas en exterior vacíos]]+dataMercanciaContenedores[[#This Row],[Toneladas en contenedores desembarcadas en exterior vacíos]]</f>
        <v>1040662</v>
      </c>
      <c r="V174" s="3">
        <f>+dataMercanciaContenedores[[#This Row],[TOTAL toneladas en contenedores en exterior con carga]]+dataMercanciaContenedores[[#This Row],[TOTAL toneladas en contenedores en exterior vacíos]]</f>
        <v>35567065</v>
      </c>
      <c r="W174" s="3">
        <f>+dataMercanciaContenedores[[#This Row],[Toneladas en contenedores embarcadas en cabotaje con carga]]+dataMercanciaContenedores[[#This Row],[Toneladas en contenedores embarcadas en exterior con carga]]</f>
        <v>18611358</v>
      </c>
      <c r="X174" s="3">
        <f>+dataMercanciaContenedores[[#This Row],[Toneladas en contenedores embarcadas en cabotaje vacíos]]+dataMercanciaContenedores[[#This Row],[Toneladas en contenedores embarcadas en exterior vacíos]]</f>
        <v>520198</v>
      </c>
      <c r="Y174" s="3">
        <f>+dataMercanciaContenedores[[#This Row],[TOTAL Toneladas en contenedores con carga embarcadas]]+dataMercanciaContenedores[[#This Row],[TOTAL Toneladas en contenedores vacíos embarcadas]]</f>
        <v>19131556</v>
      </c>
      <c r="Z174" s="3">
        <f>+dataMercanciaContenedores[[#This Row],[Toneladas en contenedores desembarcadas en cabotaje con carga]]+dataMercanciaContenedores[[#This Row],[Toneladas en contenedores desembarcadas en exterior con carga]]</f>
        <v>18215477</v>
      </c>
      <c r="AA174" s="3">
        <f>+dataMercanciaContenedores[[#This Row],[Toneladas en contenedores desembarcadas en cabotaje vacíos]]+dataMercanciaContenedores[[#This Row],[Toneladas en contenedores desembarcadas en exterior vacíos]]</f>
        <v>532901</v>
      </c>
      <c r="AB174" s="3">
        <f>+dataMercanciaContenedores[[#This Row],[TOTAL Toneladas en contenedores con carga desembarcadas]]+dataMercanciaContenedores[[#This Row],[TOTAL Toneladas en contenedores vacíos desembarcadas]]</f>
        <v>18748378</v>
      </c>
      <c r="AC174" s="3">
        <f>+dataMercanciaContenedores[[#This Row],[TOTAL toneladas embarcadas en contenedor]]+dataMercanciaContenedores[[#This Row],[TOTAL toneladas desembarcadas en contenedor]]</f>
        <v>37879934</v>
      </c>
    </row>
    <row r="175" spans="1:29" hidden="1" x14ac:dyDescent="0.2">
      <c r="A175" s="1">
        <v>2009</v>
      </c>
      <c r="B175" s="1" t="s">
        <v>15</v>
      </c>
      <c r="C175" s="1" t="s">
        <v>40</v>
      </c>
      <c r="D175" s="1" t="s">
        <v>41</v>
      </c>
      <c r="E175" s="2">
        <v>414827</v>
      </c>
      <c r="F175" s="2">
        <v>2206</v>
      </c>
      <c r="G175" s="3">
        <f>+dataMercanciaContenedores[[#This Row],[Toneladas en contenedores embarcadas en cabotaje con carga]]+dataMercanciaContenedores[[#This Row],[Toneladas en contenedores embarcadas en cabotaje vacíos]]</f>
        <v>417033</v>
      </c>
      <c r="H175" s="2">
        <v>40781</v>
      </c>
      <c r="I175" s="2">
        <v>51432</v>
      </c>
      <c r="J175" s="3">
        <f>+dataMercanciaContenedores[[#This Row],[Toneladas en contenedores desembarcadas en cabotaje con carga]]+dataMercanciaContenedores[[#This Row],[Toneladas en contenedores desembarcadas en cabotaje vacíos]]</f>
        <v>92213</v>
      </c>
      <c r="K175" s="3">
        <f>+dataMercanciaContenedores[[#This Row],[Toneladas en contenedores embarcadas en cabotaje con carga]]+dataMercanciaContenedores[[#This Row],[Toneladas en contenedores desembarcadas en cabotaje con carga]]</f>
        <v>455608</v>
      </c>
      <c r="L175" s="3">
        <f>+dataMercanciaContenedores[[#This Row],[Toneladas en contenedores embarcadas en cabotaje vacíos]]+dataMercanciaContenedores[[#This Row],[Toneladas en contenedores desembarcadas en cabotaje vacíos]]</f>
        <v>53638</v>
      </c>
      <c r="M175" s="3">
        <f>+dataMercanciaContenedores[[#This Row],[TOTAL toneladas en contenedores en cabotaje con carga]]+dataMercanciaContenedores[[#This Row],[TOTAL toneladas en contenedores en cabotaje vacíos]]</f>
        <v>509246</v>
      </c>
      <c r="N175" s="2">
        <v>330479</v>
      </c>
      <c r="O175" s="2">
        <v>277</v>
      </c>
      <c r="P175" s="3">
        <f>+dataMercanciaContenedores[[#This Row],[Toneladas en contenedores embarcadas en exterior con carga]]+dataMercanciaContenedores[[#This Row],[Toneladas en contenedores embarcadas en exterior vacíos]]</f>
        <v>330756</v>
      </c>
      <c r="Q175" s="2">
        <v>186635</v>
      </c>
      <c r="R175" s="2">
        <v>14317</v>
      </c>
      <c r="S175" s="3">
        <f>+dataMercanciaContenedores[[#This Row],[Toneladas en contenedores desembarcadas en exterior con carga]]+dataMercanciaContenedores[[#This Row],[Toneladas en contenedores desembarcadas en exterior vacíos]]</f>
        <v>200952</v>
      </c>
      <c r="T175" s="3">
        <f>+dataMercanciaContenedores[[#This Row],[Toneladas en contenedores embarcadas en exterior con carga]]+dataMercanciaContenedores[[#This Row],[Toneladas en contenedores desembarcadas en exterior con carga]]</f>
        <v>517114</v>
      </c>
      <c r="U175" s="3">
        <f>+dataMercanciaContenedores[[#This Row],[Toneladas en contenedores embarcadas en exterior vacíos]]+dataMercanciaContenedores[[#This Row],[Toneladas en contenedores desembarcadas en exterior vacíos]]</f>
        <v>14594</v>
      </c>
      <c r="V175" s="3">
        <f>+dataMercanciaContenedores[[#This Row],[TOTAL toneladas en contenedores en exterior con carga]]+dataMercanciaContenedores[[#This Row],[TOTAL toneladas en contenedores en exterior vacíos]]</f>
        <v>531708</v>
      </c>
      <c r="W175" s="3">
        <f>+dataMercanciaContenedores[[#This Row],[Toneladas en contenedores embarcadas en cabotaje con carga]]+dataMercanciaContenedores[[#This Row],[Toneladas en contenedores embarcadas en exterior con carga]]</f>
        <v>745306</v>
      </c>
      <c r="X175" s="3">
        <f>+dataMercanciaContenedores[[#This Row],[Toneladas en contenedores embarcadas en cabotaje vacíos]]+dataMercanciaContenedores[[#This Row],[Toneladas en contenedores embarcadas en exterior vacíos]]</f>
        <v>2483</v>
      </c>
      <c r="Y175" s="3">
        <f>+dataMercanciaContenedores[[#This Row],[TOTAL Toneladas en contenedores con carga embarcadas]]+dataMercanciaContenedores[[#This Row],[TOTAL Toneladas en contenedores vacíos embarcadas]]</f>
        <v>747789</v>
      </c>
      <c r="Z175" s="3">
        <f>+dataMercanciaContenedores[[#This Row],[Toneladas en contenedores desembarcadas en cabotaje con carga]]+dataMercanciaContenedores[[#This Row],[Toneladas en contenedores desembarcadas en exterior con carga]]</f>
        <v>227416</v>
      </c>
      <c r="AA175" s="3">
        <f>+dataMercanciaContenedores[[#This Row],[Toneladas en contenedores desembarcadas en cabotaje vacíos]]+dataMercanciaContenedores[[#This Row],[Toneladas en contenedores desembarcadas en exterior vacíos]]</f>
        <v>65749</v>
      </c>
      <c r="AB175" s="3">
        <f>+dataMercanciaContenedores[[#This Row],[TOTAL Toneladas en contenedores con carga desembarcadas]]+dataMercanciaContenedores[[#This Row],[TOTAL Toneladas en contenedores vacíos desembarcadas]]</f>
        <v>293165</v>
      </c>
      <c r="AC175" s="3">
        <f>+dataMercanciaContenedores[[#This Row],[TOTAL toneladas embarcadas en contenedor]]+dataMercanciaContenedores[[#This Row],[TOTAL toneladas desembarcadas en contenedor]]</f>
        <v>1040954</v>
      </c>
    </row>
    <row r="176" spans="1:29" hidden="1" x14ac:dyDescent="0.2">
      <c r="A176" s="1">
        <v>2009</v>
      </c>
      <c r="B176" s="1" t="s">
        <v>16</v>
      </c>
      <c r="C176" s="1" t="s">
        <v>40</v>
      </c>
      <c r="D176" s="1" t="s">
        <v>41</v>
      </c>
      <c r="E176" s="2">
        <v>47033</v>
      </c>
      <c r="F176" s="2">
        <v>90531</v>
      </c>
      <c r="G176" s="3">
        <f>+dataMercanciaContenedores[[#This Row],[Toneladas en contenedores embarcadas en cabotaje con carga]]+dataMercanciaContenedores[[#This Row],[Toneladas en contenedores embarcadas en cabotaje vacíos]]</f>
        <v>137564</v>
      </c>
      <c r="H176" s="2">
        <v>457890</v>
      </c>
      <c r="I176" s="2">
        <v>6182</v>
      </c>
      <c r="J176" s="3">
        <f>+dataMercanciaContenedores[[#This Row],[Toneladas en contenedores desembarcadas en cabotaje con carga]]+dataMercanciaContenedores[[#This Row],[Toneladas en contenedores desembarcadas en cabotaje vacíos]]</f>
        <v>464072</v>
      </c>
      <c r="K176" s="3">
        <f>+dataMercanciaContenedores[[#This Row],[Toneladas en contenedores embarcadas en cabotaje con carga]]+dataMercanciaContenedores[[#This Row],[Toneladas en contenedores desembarcadas en cabotaje con carga]]</f>
        <v>504923</v>
      </c>
      <c r="L176" s="3">
        <f>+dataMercanciaContenedores[[#This Row],[Toneladas en contenedores embarcadas en cabotaje vacíos]]+dataMercanciaContenedores[[#This Row],[Toneladas en contenedores desembarcadas en cabotaje vacíos]]</f>
        <v>96713</v>
      </c>
      <c r="M176" s="3">
        <f>+dataMercanciaContenedores[[#This Row],[TOTAL toneladas en contenedores en cabotaje con carga]]+dataMercanciaContenedores[[#This Row],[TOTAL toneladas en contenedores en cabotaje vacíos]]</f>
        <v>601636</v>
      </c>
      <c r="N176" s="2">
        <v>0</v>
      </c>
      <c r="O176" s="2">
        <v>0</v>
      </c>
      <c r="P176" s="3">
        <f>+dataMercanciaContenedores[[#This Row],[Toneladas en contenedores embarcadas en exterior con carga]]+dataMercanciaContenedores[[#This Row],[Toneladas en contenedores embarcadas en exterior vacíos]]</f>
        <v>0</v>
      </c>
      <c r="Q176" s="2">
        <v>5</v>
      </c>
      <c r="R176" s="2">
        <v>0</v>
      </c>
      <c r="S176" s="3">
        <f>+dataMercanciaContenedores[[#This Row],[Toneladas en contenedores desembarcadas en exterior con carga]]+dataMercanciaContenedores[[#This Row],[Toneladas en contenedores desembarcadas en exterior vacíos]]</f>
        <v>5</v>
      </c>
      <c r="T176" s="3">
        <f>+dataMercanciaContenedores[[#This Row],[Toneladas en contenedores embarcadas en exterior con carga]]+dataMercanciaContenedores[[#This Row],[Toneladas en contenedores desembarcadas en exterior con carga]]</f>
        <v>5</v>
      </c>
      <c r="U176" s="3">
        <f>+dataMercanciaContenedores[[#This Row],[Toneladas en contenedores embarcadas en exterior vacíos]]+dataMercanciaContenedores[[#This Row],[Toneladas en contenedores desembarcadas en exterior vacíos]]</f>
        <v>0</v>
      </c>
      <c r="V176" s="3">
        <f>+dataMercanciaContenedores[[#This Row],[TOTAL toneladas en contenedores en exterior con carga]]+dataMercanciaContenedores[[#This Row],[TOTAL toneladas en contenedores en exterior vacíos]]</f>
        <v>5</v>
      </c>
      <c r="W176" s="3">
        <f>+dataMercanciaContenedores[[#This Row],[Toneladas en contenedores embarcadas en cabotaje con carga]]+dataMercanciaContenedores[[#This Row],[Toneladas en contenedores embarcadas en exterior con carga]]</f>
        <v>47033</v>
      </c>
      <c r="X176" s="3">
        <f>+dataMercanciaContenedores[[#This Row],[Toneladas en contenedores embarcadas en cabotaje vacíos]]+dataMercanciaContenedores[[#This Row],[Toneladas en contenedores embarcadas en exterior vacíos]]</f>
        <v>90531</v>
      </c>
      <c r="Y176" s="3">
        <f>+dataMercanciaContenedores[[#This Row],[TOTAL Toneladas en contenedores con carga embarcadas]]+dataMercanciaContenedores[[#This Row],[TOTAL Toneladas en contenedores vacíos embarcadas]]</f>
        <v>137564</v>
      </c>
      <c r="Z176" s="3">
        <f>+dataMercanciaContenedores[[#This Row],[Toneladas en contenedores desembarcadas en cabotaje con carga]]+dataMercanciaContenedores[[#This Row],[Toneladas en contenedores desembarcadas en exterior con carga]]</f>
        <v>457895</v>
      </c>
      <c r="AA176" s="3">
        <f>+dataMercanciaContenedores[[#This Row],[Toneladas en contenedores desembarcadas en cabotaje vacíos]]+dataMercanciaContenedores[[#This Row],[Toneladas en contenedores desembarcadas en exterior vacíos]]</f>
        <v>6182</v>
      </c>
      <c r="AB176" s="3">
        <f>+dataMercanciaContenedores[[#This Row],[TOTAL Toneladas en contenedores con carga desembarcadas]]+dataMercanciaContenedores[[#This Row],[TOTAL Toneladas en contenedores vacíos desembarcadas]]</f>
        <v>464077</v>
      </c>
      <c r="AC176" s="3">
        <f>+dataMercanciaContenedores[[#This Row],[TOTAL toneladas embarcadas en contenedor]]+dataMercanciaContenedores[[#This Row],[TOTAL toneladas desembarcadas en contenedor]]</f>
        <v>601641</v>
      </c>
    </row>
    <row r="177" spans="1:29" hidden="1" x14ac:dyDescent="0.2">
      <c r="A177" s="1">
        <v>2009</v>
      </c>
      <c r="B177" s="1" t="s">
        <v>17</v>
      </c>
      <c r="C177" s="1" t="s">
        <v>40</v>
      </c>
      <c r="D177" s="1" t="s">
        <v>41</v>
      </c>
      <c r="E177" s="2">
        <v>955355</v>
      </c>
      <c r="F177" s="2">
        <v>29569.23</v>
      </c>
      <c r="G177" s="3">
        <f>+dataMercanciaContenedores[[#This Row],[Toneladas en contenedores embarcadas en cabotaje con carga]]+dataMercanciaContenedores[[#This Row],[Toneladas en contenedores embarcadas en cabotaje vacíos]]</f>
        <v>984924.23</v>
      </c>
      <c r="H177" s="2">
        <v>148874</v>
      </c>
      <c r="I177" s="2">
        <v>156542</v>
      </c>
      <c r="J177" s="3">
        <f>+dataMercanciaContenedores[[#This Row],[Toneladas en contenedores desembarcadas en cabotaje con carga]]+dataMercanciaContenedores[[#This Row],[Toneladas en contenedores desembarcadas en cabotaje vacíos]]</f>
        <v>305416</v>
      </c>
      <c r="K177" s="3">
        <f>+dataMercanciaContenedores[[#This Row],[Toneladas en contenedores embarcadas en cabotaje con carga]]+dataMercanciaContenedores[[#This Row],[Toneladas en contenedores desembarcadas en cabotaje con carga]]</f>
        <v>1104229</v>
      </c>
      <c r="L177" s="3">
        <f>+dataMercanciaContenedores[[#This Row],[Toneladas en contenedores embarcadas en cabotaje vacíos]]+dataMercanciaContenedores[[#This Row],[Toneladas en contenedores desembarcadas en cabotaje vacíos]]</f>
        <v>186111.23</v>
      </c>
      <c r="M177" s="3">
        <f>+dataMercanciaContenedores[[#This Row],[TOTAL toneladas en contenedores en cabotaje con carga]]+dataMercanciaContenedores[[#This Row],[TOTAL toneladas en contenedores en cabotaje vacíos]]</f>
        <v>1290340.23</v>
      </c>
      <c r="N177" s="2">
        <v>8133625</v>
      </c>
      <c r="O177" s="2">
        <v>364121</v>
      </c>
      <c r="P177" s="3">
        <f>+dataMercanciaContenedores[[#This Row],[Toneladas en contenedores embarcadas en exterior con carga]]+dataMercanciaContenedores[[#This Row],[Toneladas en contenedores embarcadas en exterior vacíos]]</f>
        <v>8497746</v>
      </c>
      <c r="Q177" s="2">
        <v>7440610</v>
      </c>
      <c r="R177" s="2">
        <v>396796</v>
      </c>
      <c r="S177" s="3">
        <f>+dataMercanciaContenedores[[#This Row],[Toneladas en contenedores desembarcadas en exterior con carga]]+dataMercanciaContenedores[[#This Row],[Toneladas en contenedores desembarcadas en exterior vacíos]]</f>
        <v>7837406</v>
      </c>
      <c r="T177" s="3">
        <f>+dataMercanciaContenedores[[#This Row],[Toneladas en contenedores embarcadas en exterior con carga]]+dataMercanciaContenedores[[#This Row],[Toneladas en contenedores desembarcadas en exterior con carga]]</f>
        <v>15574235</v>
      </c>
      <c r="U177" s="3">
        <f>+dataMercanciaContenedores[[#This Row],[Toneladas en contenedores embarcadas en exterior vacíos]]+dataMercanciaContenedores[[#This Row],[Toneladas en contenedores desembarcadas en exterior vacíos]]</f>
        <v>760917</v>
      </c>
      <c r="V177" s="3">
        <f>+dataMercanciaContenedores[[#This Row],[TOTAL toneladas en contenedores en exterior con carga]]+dataMercanciaContenedores[[#This Row],[TOTAL toneladas en contenedores en exterior vacíos]]</f>
        <v>16335152</v>
      </c>
      <c r="W177" s="3">
        <f>+dataMercanciaContenedores[[#This Row],[Toneladas en contenedores embarcadas en cabotaje con carga]]+dataMercanciaContenedores[[#This Row],[Toneladas en contenedores embarcadas en exterior con carga]]</f>
        <v>9088980</v>
      </c>
      <c r="X177" s="3">
        <f>+dataMercanciaContenedores[[#This Row],[Toneladas en contenedores embarcadas en cabotaje vacíos]]+dataMercanciaContenedores[[#This Row],[Toneladas en contenedores embarcadas en exterior vacíos]]</f>
        <v>393690.23</v>
      </c>
      <c r="Y177" s="3">
        <f>+dataMercanciaContenedores[[#This Row],[TOTAL Toneladas en contenedores con carga embarcadas]]+dataMercanciaContenedores[[#This Row],[TOTAL Toneladas en contenedores vacíos embarcadas]]</f>
        <v>9482670.2300000004</v>
      </c>
      <c r="Z177" s="3">
        <f>+dataMercanciaContenedores[[#This Row],[Toneladas en contenedores desembarcadas en cabotaje con carga]]+dataMercanciaContenedores[[#This Row],[Toneladas en contenedores desembarcadas en exterior con carga]]</f>
        <v>7589484</v>
      </c>
      <c r="AA177" s="3">
        <f>+dataMercanciaContenedores[[#This Row],[Toneladas en contenedores desembarcadas en cabotaje vacíos]]+dataMercanciaContenedores[[#This Row],[Toneladas en contenedores desembarcadas en exterior vacíos]]</f>
        <v>553338</v>
      </c>
      <c r="AB177" s="3">
        <f>+dataMercanciaContenedores[[#This Row],[TOTAL Toneladas en contenedores con carga desembarcadas]]+dataMercanciaContenedores[[#This Row],[TOTAL Toneladas en contenedores vacíos desembarcadas]]</f>
        <v>8142822</v>
      </c>
      <c r="AC177" s="3">
        <f>+dataMercanciaContenedores[[#This Row],[TOTAL toneladas embarcadas en contenedor]]+dataMercanciaContenedores[[#This Row],[TOTAL toneladas desembarcadas en contenedor]]</f>
        <v>17625492.23</v>
      </c>
    </row>
    <row r="178" spans="1:29" hidden="1" x14ac:dyDescent="0.2">
      <c r="A178" s="1">
        <v>2009</v>
      </c>
      <c r="B178" s="1" t="s">
        <v>18</v>
      </c>
      <c r="C178" s="1" t="s">
        <v>40</v>
      </c>
      <c r="D178" s="1" t="s">
        <v>41</v>
      </c>
      <c r="E178" s="2">
        <v>190156</v>
      </c>
      <c r="F178" s="2">
        <v>12084</v>
      </c>
      <c r="G178" s="3">
        <f>+dataMercanciaContenedores[[#This Row],[Toneladas en contenedores embarcadas en cabotaje con carga]]+dataMercanciaContenedores[[#This Row],[Toneladas en contenedores embarcadas en cabotaje vacíos]]</f>
        <v>202240</v>
      </c>
      <c r="H178" s="2">
        <v>106747</v>
      </c>
      <c r="I178" s="2">
        <v>54055</v>
      </c>
      <c r="J178" s="3">
        <f>+dataMercanciaContenedores[[#This Row],[Toneladas en contenedores desembarcadas en cabotaje con carga]]+dataMercanciaContenedores[[#This Row],[Toneladas en contenedores desembarcadas en cabotaje vacíos]]</f>
        <v>160802</v>
      </c>
      <c r="K178" s="3">
        <f>+dataMercanciaContenedores[[#This Row],[Toneladas en contenedores embarcadas en cabotaje con carga]]+dataMercanciaContenedores[[#This Row],[Toneladas en contenedores desembarcadas en cabotaje con carga]]</f>
        <v>296903</v>
      </c>
      <c r="L178" s="3">
        <f>+dataMercanciaContenedores[[#This Row],[Toneladas en contenedores embarcadas en cabotaje vacíos]]+dataMercanciaContenedores[[#This Row],[Toneladas en contenedores desembarcadas en cabotaje vacíos]]</f>
        <v>66139</v>
      </c>
      <c r="M178" s="3">
        <f>+dataMercanciaContenedores[[#This Row],[TOTAL toneladas en contenedores en cabotaje con carga]]+dataMercanciaContenedores[[#This Row],[TOTAL toneladas en contenedores en cabotaje vacíos]]</f>
        <v>363042</v>
      </c>
      <c r="N178" s="2">
        <v>2476860</v>
      </c>
      <c r="O178" s="2">
        <v>35548</v>
      </c>
      <c r="P178" s="3">
        <f>+dataMercanciaContenedores[[#This Row],[Toneladas en contenedores embarcadas en exterior con carga]]+dataMercanciaContenedores[[#This Row],[Toneladas en contenedores embarcadas en exterior vacíos]]</f>
        <v>2512408</v>
      </c>
      <c r="Q178" s="2">
        <v>1758832</v>
      </c>
      <c r="R178" s="2">
        <v>122395</v>
      </c>
      <c r="S178" s="3">
        <f>+dataMercanciaContenedores[[#This Row],[Toneladas en contenedores desembarcadas en exterior con carga]]+dataMercanciaContenedores[[#This Row],[Toneladas en contenedores desembarcadas en exterior vacíos]]</f>
        <v>1881227</v>
      </c>
      <c r="T178" s="3">
        <f>+dataMercanciaContenedores[[#This Row],[Toneladas en contenedores embarcadas en exterior con carga]]+dataMercanciaContenedores[[#This Row],[Toneladas en contenedores desembarcadas en exterior con carga]]</f>
        <v>4235692</v>
      </c>
      <c r="U178" s="3">
        <f>+dataMercanciaContenedores[[#This Row],[Toneladas en contenedores embarcadas en exterior vacíos]]+dataMercanciaContenedores[[#This Row],[Toneladas en contenedores desembarcadas en exterior vacíos]]</f>
        <v>157943</v>
      </c>
      <c r="V178" s="3">
        <f>+dataMercanciaContenedores[[#This Row],[TOTAL toneladas en contenedores en exterior con carga]]+dataMercanciaContenedores[[#This Row],[TOTAL toneladas en contenedores en exterior vacíos]]</f>
        <v>4393635</v>
      </c>
      <c r="W178" s="3">
        <f>+dataMercanciaContenedores[[#This Row],[Toneladas en contenedores embarcadas en cabotaje con carga]]+dataMercanciaContenedores[[#This Row],[Toneladas en contenedores embarcadas en exterior con carga]]</f>
        <v>2667016</v>
      </c>
      <c r="X178" s="3">
        <f>+dataMercanciaContenedores[[#This Row],[Toneladas en contenedores embarcadas en cabotaje vacíos]]+dataMercanciaContenedores[[#This Row],[Toneladas en contenedores embarcadas en exterior vacíos]]</f>
        <v>47632</v>
      </c>
      <c r="Y178" s="3">
        <f>+dataMercanciaContenedores[[#This Row],[TOTAL Toneladas en contenedores con carga embarcadas]]+dataMercanciaContenedores[[#This Row],[TOTAL Toneladas en contenedores vacíos embarcadas]]</f>
        <v>2714648</v>
      </c>
      <c r="Z178" s="3">
        <f>+dataMercanciaContenedores[[#This Row],[Toneladas en contenedores desembarcadas en cabotaje con carga]]+dataMercanciaContenedores[[#This Row],[Toneladas en contenedores desembarcadas en exterior con carga]]</f>
        <v>1865579</v>
      </c>
      <c r="AA178" s="3">
        <f>+dataMercanciaContenedores[[#This Row],[Toneladas en contenedores desembarcadas en cabotaje vacíos]]+dataMercanciaContenedores[[#This Row],[Toneladas en contenedores desembarcadas en exterior vacíos]]</f>
        <v>176450</v>
      </c>
      <c r="AB178" s="3">
        <f>+dataMercanciaContenedores[[#This Row],[TOTAL Toneladas en contenedores con carga desembarcadas]]+dataMercanciaContenedores[[#This Row],[TOTAL Toneladas en contenedores vacíos desembarcadas]]</f>
        <v>2042029</v>
      </c>
      <c r="AC178" s="3">
        <f>+dataMercanciaContenedores[[#This Row],[TOTAL toneladas embarcadas en contenedor]]+dataMercanciaContenedores[[#This Row],[TOTAL toneladas desembarcadas en contenedor]]</f>
        <v>4756677</v>
      </c>
    </row>
    <row r="179" spans="1:29" hidden="1" x14ac:dyDescent="0.2">
      <c r="A179" s="1">
        <v>2009</v>
      </c>
      <c r="B179" s="1" t="s">
        <v>19</v>
      </c>
      <c r="C179" s="1" t="s">
        <v>40</v>
      </c>
      <c r="D179" s="1" t="s">
        <v>41</v>
      </c>
      <c r="E179" s="2">
        <v>282879</v>
      </c>
      <c r="F179" s="2">
        <v>8620</v>
      </c>
      <c r="G179" s="3">
        <f>+dataMercanciaContenedores[[#This Row],[Toneladas en contenedores embarcadas en cabotaje con carga]]+dataMercanciaContenedores[[#This Row],[Toneladas en contenedores embarcadas en cabotaje vacíos]]</f>
        <v>291499</v>
      </c>
      <c r="H179" s="2">
        <v>6122</v>
      </c>
      <c r="I179" s="2">
        <v>17668</v>
      </c>
      <c r="J179" s="3">
        <f>+dataMercanciaContenedores[[#This Row],[Toneladas en contenedores desembarcadas en cabotaje con carga]]+dataMercanciaContenedores[[#This Row],[Toneladas en contenedores desembarcadas en cabotaje vacíos]]</f>
        <v>23790</v>
      </c>
      <c r="K179" s="3">
        <f>+dataMercanciaContenedores[[#This Row],[Toneladas en contenedores embarcadas en cabotaje con carga]]+dataMercanciaContenedores[[#This Row],[Toneladas en contenedores desembarcadas en cabotaje con carga]]</f>
        <v>289001</v>
      </c>
      <c r="L179" s="3">
        <f>+dataMercanciaContenedores[[#This Row],[Toneladas en contenedores embarcadas en cabotaje vacíos]]+dataMercanciaContenedores[[#This Row],[Toneladas en contenedores desembarcadas en cabotaje vacíos]]</f>
        <v>26288</v>
      </c>
      <c r="M179" s="3">
        <f>+dataMercanciaContenedores[[#This Row],[TOTAL toneladas en contenedores en cabotaje con carga]]+dataMercanciaContenedores[[#This Row],[TOTAL toneladas en contenedores en cabotaje vacíos]]</f>
        <v>315289</v>
      </c>
      <c r="N179" s="2">
        <v>95716</v>
      </c>
      <c r="O179" s="2">
        <v>2506</v>
      </c>
      <c r="P179" s="3">
        <f>+dataMercanciaContenedores[[#This Row],[Toneladas en contenedores embarcadas en exterior con carga]]+dataMercanciaContenedores[[#This Row],[Toneladas en contenedores embarcadas en exterior vacíos]]</f>
        <v>98222</v>
      </c>
      <c r="Q179" s="2">
        <v>153132</v>
      </c>
      <c r="R179" s="2">
        <v>23618</v>
      </c>
      <c r="S179" s="3">
        <f>+dataMercanciaContenedores[[#This Row],[Toneladas en contenedores desembarcadas en exterior con carga]]+dataMercanciaContenedores[[#This Row],[Toneladas en contenedores desembarcadas en exterior vacíos]]</f>
        <v>176750</v>
      </c>
      <c r="T179" s="3">
        <f>+dataMercanciaContenedores[[#This Row],[Toneladas en contenedores embarcadas en exterior con carga]]+dataMercanciaContenedores[[#This Row],[Toneladas en contenedores desembarcadas en exterior con carga]]</f>
        <v>248848</v>
      </c>
      <c r="U179" s="3">
        <f>+dataMercanciaContenedores[[#This Row],[Toneladas en contenedores embarcadas en exterior vacíos]]+dataMercanciaContenedores[[#This Row],[Toneladas en contenedores desembarcadas en exterior vacíos]]</f>
        <v>26124</v>
      </c>
      <c r="V179" s="3">
        <f>+dataMercanciaContenedores[[#This Row],[TOTAL toneladas en contenedores en exterior con carga]]+dataMercanciaContenedores[[#This Row],[TOTAL toneladas en contenedores en exterior vacíos]]</f>
        <v>274972</v>
      </c>
      <c r="W179" s="3">
        <f>+dataMercanciaContenedores[[#This Row],[Toneladas en contenedores embarcadas en cabotaje con carga]]+dataMercanciaContenedores[[#This Row],[Toneladas en contenedores embarcadas en exterior con carga]]</f>
        <v>378595</v>
      </c>
      <c r="X179" s="3">
        <f>+dataMercanciaContenedores[[#This Row],[Toneladas en contenedores embarcadas en cabotaje vacíos]]+dataMercanciaContenedores[[#This Row],[Toneladas en contenedores embarcadas en exterior vacíos]]</f>
        <v>11126</v>
      </c>
      <c r="Y179" s="3">
        <f>+dataMercanciaContenedores[[#This Row],[TOTAL Toneladas en contenedores con carga embarcadas]]+dataMercanciaContenedores[[#This Row],[TOTAL Toneladas en contenedores vacíos embarcadas]]</f>
        <v>389721</v>
      </c>
      <c r="Z179" s="3">
        <f>+dataMercanciaContenedores[[#This Row],[Toneladas en contenedores desembarcadas en cabotaje con carga]]+dataMercanciaContenedores[[#This Row],[Toneladas en contenedores desembarcadas en exterior con carga]]</f>
        <v>159254</v>
      </c>
      <c r="AA179" s="3">
        <f>+dataMercanciaContenedores[[#This Row],[Toneladas en contenedores desembarcadas en cabotaje vacíos]]+dataMercanciaContenedores[[#This Row],[Toneladas en contenedores desembarcadas en exterior vacíos]]</f>
        <v>41286</v>
      </c>
      <c r="AB179" s="3">
        <f>+dataMercanciaContenedores[[#This Row],[TOTAL Toneladas en contenedores con carga desembarcadas]]+dataMercanciaContenedores[[#This Row],[TOTAL Toneladas en contenedores vacíos desembarcadas]]</f>
        <v>200540</v>
      </c>
      <c r="AC179" s="3">
        <f>+dataMercanciaContenedores[[#This Row],[TOTAL toneladas embarcadas en contenedor]]+dataMercanciaContenedores[[#This Row],[TOTAL toneladas desembarcadas en contenedor]]</f>
        <v>590261</v>
      </c>
    </row>
    <row r="180" spans="1:29" hidden="1" x14ac:dyDescent="0.2">
      <c r="A180" s="1">
        <v>2009</v>
      </c>
      <c r="B180" s="1" t="s">
        <v>20</v>
      </c>
      <c r="C180" s="1" t="s">
        <v>40</v>
      </c>
      <c r="D180" s="1" t="s">
        <v>41</v>
      </c>
      <c r="E180" s="2">
        <v>0</v>
      </c>
      <c r="F180" s="2">
        <v>310</v>
      </c>
      <c r="G180" s="3">
        <f>+dataMercanciaContenedores[[#This Row],[Toneladas en contenedores embarcadas en cabotaje con carga]]+dataMercanciaContenedores[[#This Row],[Toneladas en contenedores embarcadas en cabotaje vacíos]]</f>
        <v>310</v>
      </c>
      <c r="H180" s="2">
        <v>0</v>
      </c>
      <c r="I180" s="2">
        <v>796</v>
      </c>
      <c r="J180" s="3">
        <f>+dataMercanciaContenedores[[#This Row],[Toneladas en contenedores desembarcadas en cabotaje con carga]]+dataMercanciaContenedores[[#This Row],[Toneladas en contenedores desembarcadas en cabotaje vacíos]]</f>
        <v>796</v>
      </c>
      <c r="K180" s="3">
        <f>+dataMercanciaContenedores[[#This Row],[Toneladas en contenedores embarcadas en cabotaje con carga]]+dataMercanciaContenedores[[#This Row],[Toneladas en contenedores desembarcadas en cabotaje con carga]]</f>
        <v>0</v>
      </c>
      <c r="L180" s="3">
        <f>+dataMercanciaContenedores[[#This Row],[Toneladas en contenedores embarcadas en cabotaje vacíos]]+dataMercanciaContenedores[[#This Row],[Toneladas en contenedores desembarcadas en cabotaje vacíos]]</f>
        <v>1106</v>
      </c>
      <c r="M180" s="3">
        <f>+dataMercanciaContenedores[[#This Row],[TOTAL toneladas en contenedores en cabotaje con carga]]+dataMercanciaContenedores[[#This Row],[TOTAL toneladas en contenedores en cabotaje vacíos]]</f>
        <v>1106</v>
      </c>
      <c r="N180" s="2">
        <v>758909</v>
      </c>
      <c r="O180" s="2">
        <v>536</v>
      </c>
      <c r="P180" s="3">
        <f>+dataMercanciaContenedores[[#This Row],[Toneladas en contenedores embarcadas en exterior con carga]]+dataMercanciaContenedores[[#This Row],[Toneladas en contenedores embarcadas en exterior vacíos]]</f>
        <v>759445</v>
      </c>
      <c r="Q180" s="2">
        <v>33436</v>
      </c>
      <c r="R180" s="2">
        <v>61897</v>
      </c>
      <c r="S180" s="3">
        <f>+dataMercanciaContenedores[[#This Row],[Toneladas en contenedores desembarcadas en exterior con carga]]+dataMercanciaContenedores[[#This Row],[Toneladas en contenedores desembarcadas en exterior vacíos]]</f>
        <v>95333</v>
      </c>
      <c r="T180" s="3">
        <f>+dataMercanciaContenedores[[#This Row],[Toneladas en contenedores embarcadas en exterior con carga]]+dataMercanciaContenedores[[#This Row],[Toneladas en contenedores desembarcadas en exterior con carga]]</f>
        <v>792345</v>
      </c>
      <c r="U180" s="3">
        <f>+dataMercanciaContenedores[[#This Row],[Toneladas en contenedores embarcadas en exterior vacíos]]+dataMercanciaContenedores[[#This Row],[Toneladas en contenedores desembarcadas en exterior vacíos]]</f>
        <v>62433</v>
      </c>
      <c r="V180" s="3">
        <f>+dataMercanciaContenedores[[#This Row],[TOTAL toneladas en contenedores en exterior con carga]]+dataMercanciaContenedores[[#This Row],[TOTAL toneladas en contenedores en exterior vacíos]]</f>
        <v>854778</v>
      </c>
      <c r="W180" s="3">
        <f>+dataMercanciaContenedores[[#This Row],[Toneladas en contenedores embarcadas en cabotaje con carga]]+dataMercanciaContenedores[[#This Row],[Toneladas en contenedores embarcadas en exterior con carga]]</f>
        <v>758909</v>
      </c>
      <c r="X180" s="3">
        <f>+dataMercanciaContenedores[[#This Row],[Toneladas en contenedores embarcadas en cabotaje vacíos]]+dataMercanciaContenedores[[#This Row],[Toneladas en contenedores embarcadas en exterior vacíos]]</f>
        <v>846</v>
      </c>
      <c r="Y180" s="3">
        <f>+dataMercanciaContenedores[[#This Row],[TOTAL Toneladas en contenedores con carga embarcadas]]+dataMercanciaContenedores[[#This Row],[TOTAL Toneladas en contenedores vacíos embarcadas]]</f>
        <v>759755</v>
      </c>
      <c r="Z180" s="3">
        <f>+dataMercanciaContenedores[[#This Row],[Toneladas en contenedores desembarcadas en cabotaje con carga]]+dataMercanciaContenedores[[#This Row],[Toneladas en contenedores desembarcadas en exterior con carga]]</f>
        <v>33436</v>
      </c>
      <c r="AA180" s="3">
        <f>+dataMercanciaContenedores[[#This Row],[Toneladas en contenedores desembarcadas en cabotaje vacíos]]+dataMercanciaContenedores[[#This Row],[Toneladas en contenedores desembarcadas en exterior vacíos]]</f>
        <v>62693</v>
      </c>
      <c r="AB180" s="3">
        <f>+dataMercanciaContenedores[[#This Row],[TOTAL Toneladas en contenedores con carga desembarcadas]]+dataMercanciaContenedores[[#This Row],[TOTAL Toneladas en contenedores vacíos desembarcadas]]</f>
        <v>96129</v>
      </c>
      <c r="AC180" s="3">
        <f>+dataMercanciaContenedores[[#This Row],[TOTAL toneladas embarcadas en contenedor]]+dataMercanciaContenedores[[#This Row],[TOTAL toneladas desembarcadas en contenedor]]</f>
        <v>855884</v>
      </c>
    </row>
    <row r="181" spans="1:29" hidden="1" x14ac:dyDescent="0.2">
      <c r="A181" s="1">
        <v>2009</v>
      </c>
      <c r="B181" s="1" t="s">
        <v>21</v>
      </c>
      <c r="C181" s="1" t="s">
        <v>40</v>
      </c>
      <c r="D181" s="1" t="s">
        <v>41</v>
      </c>
      <c r="E181" s="2">
        <v>4920</v>
      </c>
      <c r="F181" s="2">
        <v>9820</v>
      </c>
      <c r="G181" s="3">
        <f>+dataMercanciaContenedores[[#This Row],[Toneladas en contenedores embarcadas en cabotaje con carga]]+dataMercanciaContenedores[[#This Row],[Toneladas en contenedores embarcadas en cabotaje vacíos]]</f>
        <v>14740</v>
      </c>
      <c r="H181" s="2">
        <v>36913</v>
      </c>
      <c r="I181" s="2">
        <v>66</v>
      </c>
      <c r="J181" s="3">
        <f>+dataMercanciaContenedores[[#This Row],[Toneladas en contenedores desembarcadas en cabotaje con carga]]+dataMercanciaContenedores[[#This Row],[Toneladas en contenedores desembarcadas en cabotaje vacíos]]</f>
        <v>36979</v>
      </c>
      <c r="K181" s="3">
        <f>+dataMercanciaContenedores[[#This Row],[Toneladas en contenedores embarcadas en cabotaje con carga]]+dataMercanciaContenedores[[#This Row],[Toneladas en contenedores desembarcadas en cabotaje con carga]]</f>
        <v>41833</v>
      </c>
      <c r="L181" s="3">
        <f>+dataMercanciaContenedores[[#This Row],[Toneladas en contenedores embarcadas en cabotaje vacíos]]+dataMercanciaContenedores[[#This Row],[Toneladas en contenedores desembarcadas en cabotaje vacíos]]</f>
        <v>9886</v>
      </c>
      <c r="M181" s="3">
        <f>+dataMercanciaContenedores[[#This Row],[TOTAL toneladas en contenedores en cabotaje con carga]]+dataMercanciaContenedores[[#This Row],[TOTAL toneladas en contenedores en cabotaje vacíos]]</f>
        <v>51719</v>
      </c>
      <c r="N181" s="2">
        <v>77</v>
      </c>
      <c r="O181" s="2">
        <v>746</v>
      </c>
      <c r="P181" s="3">
        <f>+dataMercanciaContenedores[[#This Row],[Toneladas en contenedores embarcadas en exterior con carga]]+dataMercanciaContenedores[[#This Row],[Toneladas en contenedores embarcadas en exterior vacíos]]</f>
        <v>823</v>
      </c>
      <c r="Q181" s="2">
        <v>5865</v>
      </c>
      <c r="R181" s="2">
        <v>2</v>
      </c>
      <c r="S181" s="3">
        <f>+dataMercanciaContenedores[[#This Row],[Toneladas en contenedores desembarcadas en exterior con carga]]+dataMercanciaContenedores[[#This Row],[Toneladas en contenedores desembarcadas en exterior vacíos]]</f>
        <v>5867</v>
      </c>
      <c r="T181" s="3">
        <f>+dataMercanciaContenedores[[#This Row],[Toneladas en contenedores embarcadas en exterior con carga]]+dataMercanciaContenedores[[#This Row],[Toneladas en contenedores desembarcadas en exterior con carga]]</f>
        <v>5942</v>
      </c>
      <c r="U181" s="3">
        <f>+dataMercanciaContenedores[[#This Row],[Toneladas en contenedores embarcadas en exterior vacíos]]+dataMercanciaContenedores[[#This Row],[Toneladas en contenedores desembarcadas en exterior vacíos]]</f>
        <v>748</v>
      </c>
      <c r="V181" s="3">
        <f>+dataMercanciaContenedores[[#This Row],[TOTAL toneladas en contenedores en exterior con carga]]+dataMercanciaContenedores[[#This Row],[TOTAL toneladas en contenedores en exterior vacíos]]</f>
        <v>6690</v>
      </c>
      <c r="W181" s="3">
        <f>+dataMercanciaContenedores[[#This Row],[Toneladas en contenedores embarcadas en cabotaje con carga]]+dataMercanciaContenedores[[#This Row],[Toneladas en contenedores embarcadas en exterior con carga]]</f>
        <v>4997</v>
      </c>
      <c r="X181" s="3">
        <f>+dataMercanciaContenedores[[#This Row],[Toneladas en contenedores embarcadas en cabotaje vacíos]]+dataMercanciaContenedores[[#This Row],[Toneladas en contenedores embarcadas en exterior vacíos]]</f>
        <v>10566</v>
      </c>
      <c r="Y181" s="3">
        <f>+dataMercanciaContenedores[[#This Row],[TOTAL Toneladas en contenedores con carga embarcadas]]+dataMercanciaContenedores[[#This Row],[TOTAL Toneladas en contenedores vacíos embarcadas]]</f>
        <v>15563</v>
      </c>
      <c r="Z181" s="3">
        <f>+dataMercanciaContenedores[[#This Row],[Toneladas en contenedores desembarcadas en cabotaje con carga]]+dataMercanciaContenedores[[#This Row],[Toneladas en contenedores desembarcadas en exterior con carga]]</f>
        <v>42778</v>
      </c>
      <c r="AA181" s="3">
        <f>+dataMercanciaContenedores[[#This Row],[Toneladas en contenedores desembarcadas en cabotaje vacíos]]+dataMercanciaContenedores[[#This Row],[Toneladas en contenedores desembarcadas en exterior vacíos]]</f>
        <v>68</v>
      </c>
      <c r="AB181" s="3">
        <f>+dataMercanciaContenedores[[#This Row],[TOTAL Toneladas en contenedores con carga desembarcadas]]+dataMercanciaContenedores[[#This Row],[TOTAL Toneladas en contenedores vacíos desembarcadas]]</f>
        <v>42846</v>
      </c>
      <c r="AC181" s="3">
        <f>+dataMercanciaContenedores[[#This Row],[TOTAL toneladas embarcadas en contenedor]]+dataMercanciaContenedores[[#This Row],[TOTAL toneladas desembarcadas en contenedor]]</f>
        <v>58409</v>
      </c>
    </row>
    <row r="182" spans="1:29" hidden="1" x14ac:dyDescent="0.2">
      <c r="A182" s="1">
        <v>2009</v>
      </c>
      <c r="B182" s="1" t="s">
        <v>22</v>
      </c>
      <c r="C182" s="1" t="s">
        <v>40</v>
      </c>
      <c r="D182" s="1" t="s">
        <v>41</v>
      </c>
      <c r="E182" s="2">
        <v>0</v>
      </c>
      <c r="F182" s="2">
        <v>0</v>
      </c>
      <c r="G182" s="3">
        <f>+dataMercanciaContenedores[[#This Row],[Toneladas en contenedores embarcadas en cabotaje con carga]]+dataMercanciaContenedores[[#This Row],[Toneladas en contenedores embarcadas en cabotaje vacíos]]</f>
        <v>0</v>
      </c>
      <c r="H182" s="2">
        <v>0</v>
      </c>
      <c r="I182" s="2">
        <v>0</v>
      </c>
      <c r="J182" s="3">
        <f>+dataMercanciaContenedores[[#This Row],[Toneladas en contenedores desembarcadas en cabotaje con carga]]+dataMercanciaContenedores[[#This Row],[Toneladas en contenedores desembarcadas en cabotaje vacíos]]</f>
        <v>0</v>
      </c>
      <c r="K182" s="3">
        <f>+dataMercanciaContenedores[[#This Row],[Toneladas en contenedores embarcadas en cabotaje con carga]]+dataMercanciaContenedores[[#This Row],[Toneladas en contenedores desembarcadas en cabotaje con carga]]</f>
        <v>0</v>
      </c>
      <c r="L182" s="3">
        <f>+dataMercanciaContenedores[[#This Row],[Toneladas en contenedores embarcadas en cabotaje vacíos]]+dataMercanciaContenedores[[#This Row],[Toneladas en contenedores desembarcadas en cabotaje vacíos]]</f>
        <v>0</v>
      </c>
      <c r="M182" s="3">
        <f>+dataMercanciaContenedores[[#This Row],[TOTAL toneladas en contenedores en cabotaje con carga]]+dataMercanciaContenedores[[#This Row],[TOTAL toneladas en contenedores en cabotaje vacíos]]</f>
        <v>0</v>
      </c>
      <c r="N182" s="2">
        <v>1579</v>
      </c>
      <c r="O182" s="2">
        <v>0</v>
      </c>
      <c r="P182" s="3">
        <f>+dataMercanciaContenedores[[#This Row],[Toneladas en contenedores embarcadas en exterior con carga]]+dataMercanciaContenedores[[#This Row],[Toneladas en contenedores embarcadas en exterior vacíos]]</f>
        <v>1579</v>
      </c>
      <c r="Q182" s="2">
        <v>2638</v>
      </c>
      <c r="R182" s="2">
        <v>0</v>
      </c>
      <c r="S182" s="3">
        <f>+dataMercanciaContenedores[[#This Row],[Toneladas en contenedores desembarcadas en exterior con carga]]+dataMercanciaContenedores[[#This Row],[Toneladas en contenedores desembarcadas en exterior vacíos]]</f>
        <v>2638</v>
      </c>
      <c r="T182" s="3">
        <f>+dataMercanciaContenedores[[#This Row],[Toneladas en contenedores embarcadas en exterior con carga]]+dataMercanciaContenedores[[#This Row],[Toneladas en contenedores desembarcadas en exterior con carga]]</f>
        <v>4217</v>
      </c>
      <c r="U182" s="3">
        <f>+dataMercanciaContenedores[[#This Row],[Toneladas en contenedores embarcadas en exterior vacíos]]+dataMercanciaContenedores[[#This Row],[Toneladas en contenedores desembarcadas en exterior vacíos]]</f>
        <v>0</v>
      </c>
      <c r="V182" s="3">
        <f>+dataMercanciaContenedores[[#This Row],[TOTAL toneladas en contenedores en exterior con carga]]+dataMercanciaContenedores[[#This Row],[TOTAL toneladas en contenedores en exterior vacíos]]</f>
        <v>4217</v>
      </c>
      <c r="W182" s="3">
        <f>+dataMercanciaContenedores[[#This Row],[Toneladas en contenedores embarcadas en cabotaje con carga]]+dataMercanciaContenedores[[#This Row],[Toneladas en contenedores embarcadas en exterior con carga]]</f>
        <v>1579</v>
      </c>
      <c r="X182" s="3">
        <f>+dataMercanciaContenedores[[#This Row],[Toneladas en contenedores embarcadas en cabotaje vacíos]]+dataMercanciaContenedores[[#This Row],[Toneladas en contenedores embarcadas en exterior vacíos]]</f>
        <v>0</v>
      </c>
      <c r="Y182" s="3">
        <f>+dataMercanciaContenedores[[#This Row],[TOTAL Toneladas en contenedores con carga embarcadas]]+dataMercanciaContenedores[[#This Row],[TOTAL Toneladas en contenedores vacíos embarcadas]]</f>
        <v>1579</v>
      </c>
      <c r="Z182" s="3">
        <f>+dataMercanciaContenedores[[#This Row],[Toneladas en contenedores desembarcadas en cabotaje con carga]]+dataMercanciaContenedores[[#This Row],[Toneladas en contenedores desembarcadas en exterior con carga]]</f>
        <v>2638</v>
      </c>
      <c r="AA182" s="3">
        <f>+dataMercanciaContenedores[[#This Row],[Toneladas en contenedores desembarcadas en cabotaje vacíos]]+dataMercanciaContenedores[[#This Row],[Toneladas en contenedores desembarcadas en exterior vacíos]]</f>
        <v>0</v>
      </c>
      <c r="AB182" s="3">
        <f>+dataMercanciaContenedores[[#This Row],[TOTAL Toneladas en contenedores con carga desembarcadas]]+dataMercanciaContenedores[[#This Row],[TOTAL Toneladas en contenedores vacíos desembarcadas]]</f>
        <v>2638</v>
      </c>
      <c r="AC182" s="3">
        <f>+dataMercanciaContenedores[[#This Row],[TOTAL toneladas embarcadas en contenedor]]+dataMercanciaContenedores[[#This Row],[TOTAL toneladas desembarcadas en contenedor]]</f>
        <v>4217</v>
      </c>
    </row>
    <row r="183" spans="1:29" hidden="1" x14ac:dyDescent="0.2">
      <c r="A183" s="1">
        <v>2009</v>
      </c>
      <c r="B183" s="1" t="s">
        <v>23</v>
      </c>
      <c r="C183" s="1" t="s">
        <v>40</v>
      </c>
      <c r="D183" s="1" t="s">
        <v>41</v>
      </c>
      <c r="E183" s="2">
        <v>51783</v>
      </c>
      <c r="F183" s="2">
        <v>2318</v>
      </c>
      <c r="G183" s="3">
        <f>+dataMercanciaContenedores[[#This Row],[Toneladas en contenedores embarcadas en cabotaje con carga]]+dataMercanciaContenedores[[#This Row],[Toneladas en contenedores embarcadas en cabotaje vacíos]]</f>
        <v>54101</v>
      </c>
      <c r="H183" s="2">
        <v>5997</v>
      </c>
      <c r="I183" s="2">
        <v>9079</v>
      </c>
      <c r="J183" s="3">
        <f>+dataMercanciaContenedores[[#This Row],[Toneladas en contenedores desembarcadas en cabotaje con carga]]+dataMercanciaContenedores[[#This Row],[Toneladas en contenedores desembarcadas en cabotaje vacíos]]</f>
        <v>15076</v>
      </c>
      <c r="K183" s="3">
        <f>+dataMercanciaContenedores[[#This Row],[Toneladas en contenedores embarcadas en cabotaje con carga]]+dataMercanciaContenedores[[#This Row],[Toneladas en contenedores desembarcadas en cabotaje con carga]]</f>
        <v>57780</v>
      </c>
      <c r="L183" s="3">
        <f>+dataMercanciaContenedores[[#This Row],[Toneladas en contenedores embarcadas en cabotaje vacíos]]+dataMercanciaContenedores[[#This Row],[Toneladas en contenedores desembarcadas en cabotaje vacíos]]</f>
        <v>11397</v>
      </c>
      <c r="M183" s="3">
        <f>+dataMercanciaContenedores[[#This Row],[TOTAL toneladas en contenedores en cabotaje con carga]]+dataMercanciaContenedores[[#This Row],[TOTAL toneladas en contenedores en cabotaje vacíos]]</f>
        <v>69177</v>
      </c>
      <c r="N183" s="2">
        <v>131451</v>
      </c>
      <c r="O183" s="2">
        <v>1858</v>
      </c>
      <c r="P183" s="3">
        <f>+dataMercanciaContenedores[[#This Row],[Toneladas en contenedores embarcadas en exterior con carga]]+dataMercanciaContenedores[[#This Row],[Toneladas en contenedores embarcadas en exterior vacíos]]</f>
        <v>133309</v>
      </c>
      <c r="Q183" s="2">
        <v>114931</v>
      </c>
      <c r="R183" s="2">
        <v>648</v>
      </c>
      <c r="S183" s="3">
        <f>+dataMercanciaContenedores[[#This Row],[Toneladas en contenedores desembarcadas en exterior con carga]]+dataMercanciaContenedores[[#This Row],[Toneladas en contenedores desembarcadas en exterior vacíos]]</f>
        <v>115579</v>
      </c>
      <c r="T183" s="3">
        <f>+dataMercanciaContenedores[[#This Row],[Toneladas en contenedores embarcadas en exterior con carga]]+dataMercanciaContenedores[[#This Row],[Toneladas en contenedores desembarcadas en exterior con carga]]</f>
        <v>246382</v>
      </c>
      <c r="U183" s="3">
        <f>+dataMercanciaContenedores[[#This Row],[Toneladas en contenedores embarcadas en exterior vacíos]]+dataMercanciaContenedores[[#This Row],[Toneladas en contenedores desembarcadas en exterior vacíos]]</f>
        <v>2506</v>
      </c>
      <c r="V183" s="3">
        <f>+dataMercanciaContenedores[[#This Row],[TOTAL toneladas en contenedores en exterior con carga]]+dataMercanciaContenedores[[#This Row],[TOTAL toneladas en contenedores en exterior vacíos]]</f>
        <v>248888</v>
      </c>
      <c r="W183" s="3">
        <f>+dataMercanciaContenedores[[#This Row],[Toneladas en contenedores embarcadas en cabotaje con carga]]+dataMercanciaContenedores[[#This Row],[Toneladas en contenedores embarcadas en exterior con carga]]</f>
        <v>183234</v>
      </c>
      <c r="X183" s="3">
        <f>+dataMercanciaContenedores[[#This Row],[Toneladas en contenedores embarcadas en cabotaje vacíos]]+dataMercanciaContenedores[[#This Row],[Toneladas en contenedores embarcadas en exterior vacíos]]</f>
        <v>4176</v>
      </c>
      <c r="Y183" s="3">
        <f>+dataMercanciaContenedores[[#This Row],[TOTAL Toneladas en contenedores con carga embarcadas]]+dataMercanciaContenedores[[#This Row],[TOTAL Toneladas en contenedores vacíos embarcadas]]</f>
        <v>187410</v>
      </c>
      <c r="Z183" s="3">
        <f>+dataMercanciaContenedores[[#This Row],[Toneladas en contenedores desembarcadas en cabotaje con carga]]+dataMercanciaContenedores[[#This Row],[Toneladas en contenedores desembarcadas en exterior con carga]]</f>
        <v>120928</v>
      </c>
      <c r="AA183" s="3">
        <f>+dataMercanciaContenedores[[#This Row],[Toneladas en contenedores desembarcadas en cabotaje vacíos]]+dataMercanciaContenedores[[#This Row],[Toneladas en contenedores desembarcadas en exterior vacíos]]</f>
        <v>9727</v>
      </c>
      <c r="AB183" s="3">
        <f>+dataMercanciaContenedores[[#This Row],[TOTAL Toneladas en contenedores con carga desembarcadas]]+dataMercanciaContenedores[[#This Row],[TOTAL Toneladas en contenedores vacíos desembarcadas]]</f>
        <v>130655</v>
      </c>
      <c r="AC183" s="3">
        <f>+dataMercanciaContenedores[[#This Row],[TOTAL toneladas embarcadas en contenedor]]+dataMercanciaContenedores[[#This Row],[TOTAL toneladas desembarcadas en contenedor]]</f>
        <v>318065</v>
      </c>
    </row>
    <row r="184" spans="1:29" hidden="1" x14ac:dyDescent="0.2">
      <c r="A184" s="1">
        <v>2009</v>
      </c>
      <c r="B184" s="1" t="s">
        <v>24</v>
      </c>
      <c r="C184" s="1" t="s">
        <v>40</v>
      </c>
      <c r="D184" s="1" t="s">
        <v>41</v>
      </c>
      <c r="E184" s="2">
        <v>0</v>
      </c>
      <c r="F184" s="2">
        <v>0</v>
      </c>
      <c r="G184" s="3">
        <f>+dataMercanciaContenedores[[#This Row],[Toneladas en contenedores embarcadas en cabotaje con carga]]+dataMercanciaContenedores[[#This Row],[Toneladas en contenedores embarcadas en cabotaje vacíos]]</f>
        <v>0</v>
      </c>
      <c r="H184" s="2">
        <v>0</v>
      </c>
      <c r="I184" s="2">
        <v>0</v>
      </c>
      <c r="J184" s="3">
        <f>+dataMercanciaContenedores[[#This Row],[Toneladas en contenedores desembarcadas en cabotaje con carga]]+dataMercanciaContenedores[[#This Row],[Toneladas en contenedores desembarcadas en cabotaje vacíos]]</f>
        <v>0</v>
      </c>
      <c r="K184" s="3">
        <f>+dataMercanciaContenedores[[#This Row],[Toneladas en contenedores embarcadas en cabotaje con carga]]+dataMercanciaContenedores[[#This Row],[Toneladas en contenedores desembarcadas en cabotaje con carga]]</f>
        <v>0</v>
      </c>
      <c r="L184" s="3">
        <f>+dataMercanciaContenedores[[#This Row],[Toneladas en contenedores embarcadas en cabotaje vacíos]]+dataMercanciaContenedores[[#This Row],[Toneladas en contenedores desembarcadas en cabotaje vacíos]]</f>
        <v>0</v>
      </c>
      <c r="M184" s="3">
        <f>+dataMercanciaContenedores[[#This Row],[TOTAL toneladas en contenedores en cabotaje con carga]]+dataMercanciaContenedores[[#This Row],[TOTAL toneladas en contenedores en cabotaje vacíos]]</f>
        <v>0</v>
      </c>
      <c r="N184" s="2">
        <v>0</v>
      </c>
      <c r="O184" s="2">
        <v>0</v>
      </c>
      <c r="P184" s="3">
        <f>+dataMercanciaContenedores[[#This Row],[Toneladas en contenedores embarcadas en exterior con carga]]+dataMercanciaContenedores[[#This Row],[Toneladas en contenedores embarcadas en exterior vacíos]]</f>
        <v>0</v>
      </c>
      <c r="Q184" s="2">
        <v>0</v>
      </c>
      <c r="R184" s="2">
        <v>0</v>
      </c>
      <c r="S184" s="3">
        <f>+dataMercanciaContenedores[[#This Row],[Toneladas en contenedores desembarcadas en exterior con carga]]+dataMercanciaContenedores[[#This Row],[Toneladas en contenedores desembarcadas en exterior vacíos]]</f>
        <v>0</v>
      </c>
      <c r="T184" s="3">
        <f>+dataMercanciaContenedores[[#This Row],[Toneladas en contenedores embarcadas en exterior con carga]]+dataMercanciaContenedores[[#This Row],[Toneladas en contenedores desembarcadas en exterior con carga]]</f>
        <v>0</v>
      </c>
      <c r="U184" s="3">
        <f>+dataMercanciaContenedores[[#This Row],[Toneladas en contenedores embarcadas en exterior vacíos]]+dataMercanciaContenedores[[#This Row],[Toneladas en contenedores desembarcadas en exterior vacíos]]</f>
        <v>0</v>
      </c>
      <c r="V184" s="3">
        <f>+dataMercanciaContenedores[[#This Row],[TOTAL toneladas en contenedores en exterior con carga]]+dataMercanciaContenedores[[#This Row],[TOTAL toneladas en contenedores en exterior vacíos]]</f>
        <v>0</v>
      </c>
      <c r="W184" s="3">
        <f>+dataMercanciaContenedores[[#This Row],[Toneladas en contenedores embarcadas en cabotaje con carga]]+dataMercanciaContenedores[[#This Row],[Toneladas en contenedores embarcadas en exterior con carga]]</f>
        <v>0</v>
      </c>
      <c r="X184" s="3">
        <f>+dataMercanciaContenedores[[#This Row],[Toneladas en contenedores embarcadas en cabotaje vacíos]]+dataMercanciaContenedores[[#This Row],[Toneladas en contenedores embarcadas en exterior vacíos]]</f>
        <v>0</v>
      </c>
      <c r="Y184" s="3">
        <f>+dataMercanciaContenedores[[#This Row],[TOTAL Toneladas en contenedores con carga embarcadas]]+dataMercanciaContenedores[[#This Row],[TOTAL Toneladas en contenedores vacíos embarcadas]]</f>
        <v>0</v>
      </c>
      <c r="Z184" s="3">
        <f>+dataMercanciaContenedores[[#This Row],[Toneladas en contenedores desembarcadas en cabotaje con carga]]+dataMercanciaContenedores[[#This Row],[Toneladas en contenedores desembarcadas en exterior con carga]]</f>
        <v>0</v>
      </c>
      <c r="AA184" s="3">
        <f>+dataMercanciaContenedores[[#This Row],[Toneladas en contenedores desembarcadas en cabotaje vacíos]]+dataMercanciaContenedores[[#This Row],[Toneladas en contenedores desembarcadas en exterior vacíos]]</f>
        <v>0</v>
      </c>
      <c r="AB184" s="3">
        <f>+dataMercanciaContenedores[[#This Row],[TOTAL Toneladas en contenedores con carga desembarcadas]]+dataMercanciaContenedores[[#This Row],[TOTAL Toneladas en contenedores vacíos desembarcadas]]</f>
        <v>0</v>
      </c>
      <c r="AC184" s="3">
        <f>+dataMercanciaContenedores[[#This Row],[TOTAL toneladas embarcadas en contenedor]]+dataMercanciaContenedores[[#This Row],[TOTAL toneladas desembarcadas en contenedor]]</f>
        <v>0</v>
      </c>
    </row>
    <row r="185" spans="1:29" hidden="1" x14ac:dyDescent="0.2">
      <c r="A185" s="1">
        <v>2009</v>
      </c>
      <c r="B185" s="1" t="s">
        <v>25</v>
      </c>
      <c r="C185" s="1" t="s">
        <v>40</v>
      </c>
      <c r="D185" s="1" t="s">
        <v>41</v>
      </c>
      <c r="E185" s="2">
        <v>394306</v>
      </c>
      <c r="F185" s="2">
        <v>159850</v>
      </c>
      <c r="G185" s="3">
        <f>+dataMercanciaContenedores[[#This Row],[Toneladas en contenedores embarcadas en cabotaje con carga]]+dataMercanciaContenedores[[#This Row],[Toneladas en contenedores embarcadas en cabotaje vacíos]]</f>
        <v>554156</v>
      </c>
      <c r="H185" s="2">
        <v>1190491</v>
      </c>
      <c r="I185" s="2">
        <v>16444</v>
      </c>
      <c r="J185" s="3">
        <f>+dataMercanciaContenedores[[#This Row],[Toneladas en contenedores desembarcadas en cabotaje con carga]]+dataMercanciaContenedores[[#This Row],[Toneladas en contenedores desembarcadas en cabotaje vacíos]]</f>
        <v>1206935</v>
      </c>
      <c r="K185" s="3">
        <f>+dataMercanciaContenedores[[#This Row],[Toneladas en contenedores embarcadas en cabotaje con carga]]+dataMercanciaContenedores[[#This Row],[Toneladas en contenedores desembarcadas en cabotaje con carga]]</f>
        <v>1584797</v>
      </c>
      <c r="L185" s="3">
        <f>+dataMercanciaContenedores[[#This Row],[Toneladas en contenedores embarcadas en cabotaje vacíos]]+dataMercanciaContenedores[[#This Row],[Toneladas en contenedores desembarcadas en cabotaje vacíos]]</f>
        <v>176294</v>
      </c>
      <c r="M185" s="3">
        <f>+dataMercanciaContenedores[[#This Row],[TOTAL toneladas en contenedores en cabotaje con carga]]+dataMercanciaContenedores[[#This Row],[TOTAL toneladas en contenedores en cabotaje vacíos]]</f>
        <v>1761091</v>
      </c>
      <c r="N185" s="2">
        <v>3961427</v>
      </c>
      <c r="O185" s="2">
        <v>245588</v>
      </c>
      <c r="P185" s="3">
        <f>+dataMercanciaContenedores[[#This Row],[Toneladas en contenedores embarcadas en exterior con carga]]+dataMercanciaContenedores[[#This Row],[Toneladas en contenedores embarcadas en exterior vacíos]]</f>
        <v>4207015</v>
      </c>
      <c r="Q185" s="2">
        <v>4250063</v>
      </c>
      <c r="R185" s="2">
        <v>100601</v>
      </c>
      <c r="S185" s="3">
        <f>+dataMercanciaContenedores[[#This Row],[Toneladas en contenedores desembarcadas en exterior con carga]]+dataMercanciaContenedores[[#This Row],[Toneladas en contenedores desembarcadas en exterior vacíos]]</f>
        <v>4350664</v>
      </c>
      <c r="T185" s="3">
        <f>+dataMercanciaContenedores[[#This Row],[Toneladas en contenedores embarcadas en exterior con carga]]+dataMercanciaContenedores[[#This Row],[Toneladas en contenedores desembarcadas en exterior con carga]]</f>
        <v>8211490</v>
      </c>
      <c r="U185" s="3">
        <f>+dataMercanciaContenedores[[#This Row],[Toneladas en contenedores embarcadas en exterior vacíos]]+dataMercanciaContenedores[[#This Row],[Toneladas en contenedores desembarcadas en exterior vacíos]]</f>
        <v>346189</v>
      </c>
      <c r="V185" s="3">
        <f>+dataMercanciaContenedores[[#This Row],[TOTAL toneladas en contenedores en exterior con carga]]+dataMercanciaContenedores[[#This Row],[TOTAL toneladas en contenedores en exterior vacíos]]</f>
        <v>8557679</v>
      </c>
      <c r="W185" s="3">
        <f>+dataMercanciaContenedores[[#This Row],[Toneladas en contenedores embarcadas en cabotaje con carga]]+dataMercanciaContenedores[[#This Row],[Toneladas en contenedores embarcadas en exterior con carga]]</f>
        <v>4355733</v>
      </c>
      <c r="X185" s="3">
        <f>+dataMercanciaContenedores[[#This Row],[Toneladas en contenedores embarcadas en cabotaje vacíos]]+dataMercanciaContenedores[[#This Row],[Toneladas en contenedores embarcadas en exterior vacíos]]</f>
        <v>405438</v>
      </c>
      <c r="Y185" s="3">
        <f>+dataMercanciaContenedores[[#This Row],[TOTAL Toneladas en contenedores con carga embarcadas]]+dataMercanciaContenedores[[#This Row],[TOTAL Toneladas en contenedores vacíos embarcadas]]</f>
        <v>4761171</v>
      </c>
      <c r="Z185" s="3">
        <f>+dataMercanciaContenedores[[#This Row],[Toneladas en contenedores desembarcadas en cabotaje con carga]]+dataMercanciaContenedores[[#This Row],[Toneladas en contenedores desembarcadas en exterior con carga]]</f>
        <v>5440554</v>
      </c>
      <c r="AA185" s="3">
        <f>+dataMercanciaContenedores[[#This Row],[Toneladas en contenedores desembarcadas en cabotaje vacíos]]+dataMercanciaContenedores[[#This Row],[Toneladas en contenedores desembarcadas en exterior vacíos]]</f>
        <v>117045</v>
      </c>
      <c r="AB185" s="3">
        <f>+dataMercanciaContenedores[[#This Row],[TOTAL Toneladas en contenedores con carga desembarcadas]]+dataMercanciaContenedores[[#This Row],[TOTAL Toneladas en contenedores vacíos desembarcadas]]</f>
        <v>5557599</v>
      </c>
      <c r="AC185" s="3">
        <f>+dataMercanciaContenedores[[#This Row],[TOTAL toneladas embarcadas en contenedor]]+dataMercanciaContenedores[[#This Row],[TOTAL toneladas desembarcadas en contenedor]]</f>
        <v>10318770</v>
      </c>
    </row>
    <row r="186" spans="1:29" hidden="1" x14ac:dyDescent="0.2">
      <c r="A186" s="1">
        <v>2009</v>
      </c>
      <c r="B186" s="1" t="s">
        <v>26</v>
      </c>
      <c r="C186" s="1" t="s">
        <v>40</v>
      </c>
      <c r="D186" s="1" t="s">
        <v>41</v>
      </c>
      <c r="E186" s="2">
        <v>79639</v>
      </c>
      <c r="F186" s="2">
        <v>3665</v>
      </c>
      <c r="G186" s="3">
        <f>+dataMercanciaContenedores[[#This Row],[Toneladas en contenedores embarcadas en cabotaje con carga]]+dataMercanciaContenedores[[#This Row],[Toneladas en contenedores embarcadas en cabotaje vacíos]]</f>
        <v>83304</v>
      </c>
      <c r="H186" s="2">
        <v>10132</v>
      </c>
      <c r="I186" s="2">
        <v>5094</v>
      </c>
      <c r="J186" s="3">
        <f>+dataMercanciaContenedores[[#This Row],[Toneladas en contenedores desembarcadas en cabotaje con carga]]+dataMercanciaContenedores[[#This Row],[Toneladas en contenedores desembarcadas en cabotaje vacíos]]</f>
        <v>15226</v>
      </c>
      <c r="K186" s="3">
        <f>+dataMercanciaContenedores[[#This Row],[Toneladas en contenedores embarcadas en cabotaje con carga]]+dataMercanciaContenedores[[#This Row],[Toneladas en contenedores desembarcadas en cabotaje con carga]]</f>
        <v>89771</v>
      </c>
      <c r="L186" s="3">
        <f>+dataMercanciaContenedores[[#This Row],[Toneladas en contenedores embarcadas en cabotaje vacíos]]+dataMercanciaContenedores[[#This Row],[Toneladas en contenedores desembarcadas en cabotaje vacíos]]</f>
        <v>8759</v>
      </c>
      <c r="M186" s="3">
        <f>+dataMercanciaContenedores[[#This Row],[TOTAL toneladas en contenedores en cabotaje con carga]]+dataMercanciaContenedores[[#This Row],[TOTAL toneladas en contenedores en cabotaje vacíos]]</f>
        <v>98530</v>
      </c>
      <c r="N186" s="2">
        <v>47048</v>
      </c>
      <c r="O186" s="2">
        <v>263716</v>
      </c>
      <c r="P186" s="3">
        <f>+dataMercanciaContenedores[[#This Row],[Toneladas en contenedores embarcadas en exterior con carga]]+dataMercanciaContenedores[[#This Row],[Toneladas en contenedores embarcadas en exterior vacíos]]</f>
        <v>310764</v>
      </c>
      <c r="Q186" s="2">
        <v>78956</v>
      </c>
      <c r="R186" s="2">
        <v>270184</v>
      </c>
      <c r="S186" s="3">
        <f>+dataMercanciaContenedores[[#This Row],[Toneladas en contenedores desembarcadas en exterior con carga]]+dataMercanciaContenedores[[#This Row],[Toneladas en contenedores desembarcadas en exterior vacíos]]</f>
        <v>349140</v>
      </c>
      <c r="T186" s="3">
        <f>+dataMercanciaContenedores[[#This Row],[Toneladas en contenedores embarcadas en exterior con carga]]+dataMercanciaContenedores[[#This Row],[Toneladas en contenedores desembarcadas en exterior con carga]]</f>
        <v>126004</v>
      </c>
      <c r="U186" s="3">
        <f>+dataMercanciaContenedores[[#This Row],[Toneladas en contenedores embarcadas en exterior vacíos]]+dataMercanciaContenedores[[#This Row],[Toneladas en contenedores desembarcadas en exterior vacíos]]</f>
        <v>533900</v>
      </c>
      <c r="V186" s="3">
        <f>+dataMercanciaContenedores[[#This Row],[TOTAL toneladas en contenedores en exterior con carga]]+dataMercanciaContenedores[[#This Row],[TOTAL toneladas en contenedores en exterior vacíos]]</f>
        <v>659904</v>
      </c>
      <c r="W186" s="3">
        <f>+dataMercanciaContenedores[[#This Row],[Toneladas en contenedores embarcadas en cabotaje con carga]]+dataMercanciaContenedores[[#This Row],[Toneladas en contenedores embarcadas en exterior con carga]]</f>
        <v>126687</v>
      </c>
      <c r="X186" s="3">
        <f>+dataMercanciaContenedores[[#This Row],[Toneladas en contenedores embarcadas en cabotaje vacíos]]+dataMercanciaContenedores[[#This Row],[Toneladas en contenedores embarcadas en exterior vacíos]]</f>
        <v>267381</v>
      </c>
      <c r="Y186" s="3">
        <f>+dataMercanciaContenedores[[#This Row],[TOTAL Toneladas en contenedores con carga embarcadas]]+dataMercanciaContenedores[[#This Row],[TOTAL Toneladas en contenedores vacíos embarcadas]]</f>
        <v>394068</v>
      </c>
      <c r="Z186" s="3">
        <f>+dataMercanciaContenedores[[#This Row],[Toneladas en contenedores desembarcadas en cabotaje con carga]]+dataMercanciaContenedores[[#This Row],[Toneladas en contenedores desembarcadas en exterior con carga]]</f>
        <v>89088</v>
      </c>
      <c r="AA186" s="3">
        <f>+dataMercanciaContenedores[[#This Row],[Toneladas en contenedores desembarcadas en cabotaje vacíos]]+dataMercanciaContenedores[[#This Row],[Toneladas en contenedores desembarcadas en exterior vacíos]]</f>
        <v>275278</v>
      </c>
      <c r="AB186" s="3">
        <f>+dataMercanciaContenedores[[#This Row],[TOTAL Toneladas en contenedores con carga desembarcadas]]+dataMercanciaContenedores[[#This Row],[TOTAL Toneladas en contenedores vacíos desembarcadas]]</f>
        <v>364366</v>
      </c>
      <c r="AC186" s="3">
        <f>+dataMercanciaContenedores[[#This Row],[TOTAL toneladas embarcadas en contenedor]]+dataMercanciaContenedores[[#This Row],[TOTAL toneladas desembarcadas en contenedor]]</f>
        <v>758434</v>
      </c>
    </row>
    <row r="187" spans="1:29" hidden="1" x14ac:dyDescent="0.2">
      <c r="A187" s="1">
        <v>2009</v>
      </c>
      <c r="B187" s="1" t="s">
        <v>27</v>
      </c>
      <c r="C187" s="1" t="s">
        <v>40</v>
      </c>
      <c r="D187" s="1" t="s">
        <v>41</v>
      </c>
      <c r="E187" s="2">
        <v>100587</v>
      </c>
      <c r="F187" s="2">
        <v>1146</v>
      </c>
      <c r="G187" s="3">
        <f>+dataMercanciaContenedores[[#This Row],[Toneladas en contenedores embarcadas en cabotaje con carga]]+dataMercanciaContenedores[[#This Row],[Toneladas en contenedores embarcadas en cabotaje vacíos]]</f>
        <v>101733</v>
      </c>
      <c r="H187" s="2">
        <v>11932</v>
      </c>
      <c r="I187" s="2">
        <v>11810</v>
      </c>
      <c r="J187" s="3">
        <f>+dataMercanciaContenedores[[#This Row],[Toneladas en contenedores desembarcadas en cabotaje con carga]]+dataMercanciaContenedores[[#This Row],[Toneladas en contenedores desembarcadas en cabotaje vacíos]]</f>
        <v>23742</v>
      </c>
      <c r="K187" s="3">
        <f>+dataMercanciaContenedores[[#This Row],[Toneladas en contenedores embarcadas en cabotaje con carga]]+dataMercanciaContenedores[[#This Row],[Toneladas en contenedores desembarcadas en cabotaje con carga]]</f>
        <v>112519</v>
      </c>
      <c r="L187" s="3">
        <f>+dataMercanciaContenedores[[#This Row],[Toneladas en contenedores embarcadas en cabotaje vacíos]]+dataMercanciaContenedores[[#This Row],[Toneladas en contenedores desembarcadas en cabotaje vacíos]]</f>
        <v>12956</v>
      </c>
      <c r="M187" s="3">
        <f>+dataMercanciaContenedores[[#This Row],[TOTAL toneladas en contenedores en cabotaje con carga]]+dataMercanciaContenedores[[#This Row],[TOTAL toneladas en contenedores en cabotaje vacíos]]</f>
        <v>125475</v>
      </c>
      <c r="N187" s="2">
        <v>35932</v>
      </c>
      <c r="O187" s="2">
        <v>8245</v>
      </c>
      <c r="P187" s="3">
        <f>+dataMercanciaContenedores[[#This Row],[Toneladas en contenedores embarcadas en exterior con carga]]+dataMercanciaContenedores[[#This Row],[Toneladas en contenedores embarcadas en exterior vacíos]]</f>
        <v>44177</v>
      </c>
      <c r="Q187" s="2">
        <v>107214</v>
      </c>
      <c r="R187" s="2">
        <v>1977</v>
      </c>
      <c r="S187" s="3">
        <f>+dataMercanciaContenedores[[#This Row],[Toneladas en contenedores desembarcadas en exterior con carga]]+dataMercanciaContenedores[[#This Row],[Toneladas en contenedores desembarcadas en exterior vacíos]]</f>
        <v>109191</v>
      </c>
      <c r="T187" s="3">
        <f>+dataMercanciaContenedores[[#This Row],[Toneladas en contenedores embarcadas en exterior con carga]]+dataMercanciaContenedores[[#This Row],[Toneladas en contenedores desembarcadas en exterior con carga]]</f>
        <v>143146</v>
      </c>
      <c r="U187" s="3">
        <f>+dataMercanciaContenedores[[#This Row],[Toneladas en contenedores embarcadas en exterior vacíos]]+dataMercanciaContenedores[[#This Row],[Toneladas en contenedores desembarcadas en exterior vacíos]]</f>
        <v>10222</v>
      </c>
      <c r="V187" s="3">
        <f>+dataMercanciaContenedores[[#This Row],[TOTAL toneladas en contenedores en exterior con carga]]+dataMercanciaContenedores[[#This Row],[TOTAL toneladas en contenedores en exterior vacíos]]</f>
        <v>153368</v>
      </c>
      <c r="W187" s="3">
        <f>+dataMercanciaContenedores[[#This Row],[Toneladas en contenedores embarcadas en cabotaje con carga]]+dataMercanciaContenedores[[#This Row],[Toneladas en contenedores embarcadas en exterior con carga]]</f>
        <v>136519</v>
      </c>
      <c r="X187" s="3">
        <f>+dataMercanciaContenedores[[#This Row],[Toneladas en contenedores embarcadas en cabotaje vacíos]]+dataMercanciaContenedores[[#This Row],[Toneladas en contenedores embarcadas en exterior vacíos]]</f>
        <v>9391</v>
      </c>
      <c r="Y187" s="3">
        <f>+dataMercanciaContenedores[[#This Row],[TOTAL Toneladas en contenedores con carga embarcadas]]+dataMercanciaContenedores[[#This Row],[TOTAL Toneladas en contenedores vacíos embarcadas]]</f>
        <v>145910</v>
      </c>
      <c r="Z187" s="3">
        <f>+dataMercanciaContenedores[[#This Row],[Toneladas en contenedores desembarcadas en cabotaje con carga]]+dataMercanciaContenedores[[#This Row],[Toneladas en contenedores desembarcadas en exterior con carga]]</f>
        <v>119146</v>
      </c>
      <c r="AA187" s="3">
        <f>+dataMercanciaContenedores[[#This Row],[Toneladas en contenedores desembarcadas en cabotaje vacíos]]+dataMercanciaContenedores[[#This Row],[Toneladas en contenedores desembarcadas en exterior vacíos]]</f>
        <v>13787</v>
      </c>
      <c r="AB187" s="3">
        <f>+dataMercanciaContenedores[[#This Row],[TOTAL Toneladas en contenedores con carga desembarcadas]]+dataMercanciaContenedores[[#This Row],[TOTAL Toneladas en contenedores vacíos desembarcadas]]</f>
        <v>132933</v>
      </c>
      <c r="AC187" s="3">
        <f>+dataMercanciaContenedores[[#This Row],[TOTAL toneladas embarcadas en contenedor]]+dataMercanciaContenedores[[#This Row],[TOTAL toneladas desembarcadas en contenedor]]</f>
        <v>278843</v>
      </c>
    </row>
    <row r="188" spans="1:29" hidden="1" x14ac:dyDescent="0.2">
      <c r="A188" s="1">
        <v>2009</v>
      </c>
      <c r="B188" s="1" t="s">
        <v>28</v>
      </c>
      <c r="C188" s="1" t="s">
        <v>40</v>
      </c>
      <c r="D188" s="1" t="s">
        <v>41</v>
      </c>
      <c r="E188" s="2">
        <v>1388</v>
      </c>
      <c r="F188" s="2">
        <v>21595</v>
      </c>
      <c r="G188" s="3">
        <f>+dataMercanciaContenedores[[#This Row],[Toneladas en contenedores embarcadas en cabotaje con carga]]+dataMercanciaContenedores[[#This Row],[Toneladas en contenedores embarcadas en cabotaje vacíos]]</f>
        <v>22983</v>
      </c>
      <c r="H188" s="2">
        <v>10190</v>
      </c>
      <c r="I188" s="2">
        <v>4</v>
      </c>
      <c r="J188" s="3">
        <f>+dataMercanciaContenedores[[#This Row],[Toneladas en contenedores desembarcadas en cabotaje con carga]]+dataMercanciaContenedores[[#This Row],[Toneladas en contenedores desembarcadas en cabotaje vacíos]]</f>
        <v>10194</v>
      </c>
      <c r="K188" s="3">
        <f>+dataMercanciaContenedores[[#This Row],[Toneladas en contenedores embarcadas en cabotaje con carga]]+dataMercanciaContenedores[[#This Row],[Toneladas en contenedores desembarcadas en cabotaje con carga]]</f>
        <v>11578</v>
      </c>
      <c r="L188" s="3">
        <f>+dataMercanciaContenedores[[#This Row],[Toneladas en contenedores embarcadas en cabotaje vacíos]]+dataMercanciaContenedores[[#This Row],[Toneladas en contenedores desembarcadas en cabotaje vacíos]]</f>
        <v>21599</v>
      </c>
      <c r="M188" s="3">
        <f>+dataMercanciaContenedores[[#This Row],[TOTAL toneladas en contenedores en cabotaje con carga]]+dataMercanciaContenedores[[#This Row],[TOTAL toneladas en contenedores en cabotaje vacíos]]</f>
        <v>33177</v>
      </c>
      <c r="N188" s="2">
        <v>802</v>
      </c>
      <c r="O188" s="2">
        <v>4314</v>
      </c>
      <c r="P188" s="3">
        <f>+dataMercanciaContenedores[[#This Row],[Toneladas en contenedores embarcadas en exterior con carga]]+dataMercanciaContenedores[[#This Row],[Toneladas en contenedores embarcadas en exterior vacíos]]</f>
        <v>5116</v>
      </c>
      <c r="Q188" s="2">
        <v>138980</v>
      </c>
      <c r="R188" s="2">
        <v>0</v>
      </c>
      <c r="S188" s="3">
        <f>+dataMercanciaContenedores[[#This Row],[Toneladas en contenedores desembarcadas en exterior con carga]]+dataMercanciaContenedores[[#This Row],[Toneladas en contenedores desembarcadas en exterior vacíos]]</f>
        <v>138980</v>
      </c>
      <c r="T188" s="3">
        <f>+dataMercanciaContenedores[[#This Row],[Toneladas en contenedores embarcadas en exterior con carga]]+dataMercanciaContenedores[[#This Row],[Toneladas en contenedores desembarcadas en exterior con carga]]</f>
        <v>139782</v>
      </c>
      <c r="U188" s="3">
        <f>+dataMercanciaContenedores[[#This Row],[Toneladas en contenedores embarcadas en exterior vacíos]]+dataMercanciaContenedores[[#This Row],[Toneladas en contenedores desembarcadas en exterior vacíos]]</f>
        <v>4314</v>
      </c>
      <c r="V188" s="3">
        <f>+dataMercanciaContenedores[[#This Row],[TOTAL toneladas en contenedores en exterior con carga]]+dataMercanciaContenedores[[#This Row],[TOTAL toneladas en contenedores en exterior vacíos]]</f>
        <v>144096</v>
      </c>
      <c r="W188" s="3">
        <f>+dataMercanciaContenedores[[#This Row],[Toneladas en contenedores embarcadas en cabotaje con carga]]+dataMercanciaContenedores[[#This Row],[Toneladas en contenedores embarcadas en exterior con carga]]</f>
        <v>2190</v>
      </c>
      <c r="X188" s="3">
        <f>+dataMercanciaContenedores[[#This Row],[Toneladas en contenedores embarcadas en cabotaje vacíos]]+dataMercanciaContenedores[[#This Row],[Toneladas en contenedores embarcadas en exterior vacíos]]</f>
        <v>25909</v>
      </c>
      <c r="Y188" s="3">
        <f>+dataMercanciaContenedores[[#This Row],[TOTAL Toneladas en contenedores con carga embarcadas]]+dataMercanciaContenedores[[#This Row],[TOTAL Toneladas en contenedores vacíos embarcadas]]</f>
        <v>28099</v>
      </c>
      <c r="Z188" s="3">
        <f>+dataMercanciaContenedores[[#This Row],[Toneladas en contenedores desembarcadas en cabotaje con carga]]+dataMercanciaContenedores[[#This Row],[Toneladas en contenedores desembarcadas en exterior con carga]]</f>
        <v>149170</v>
      </c>
      <c r="AA188" s="3">
        <f>+dataMercanciaContenedores[[#This Row],[Toneladas en contenedores desembarcadas en cabotaje vacíos]]+dataMercanciaContenedores[[#This Row],[Toneladas en contenedores desembarcadas en exterior vacíos]]</f>
        <v>4</v>
      </c>
      <c r="AB188" s="3">
        <f>+dataMercanciaContenedores[[#This Row],[TOTAL Toneladas en contenedores con carga desembarcadas]]+dataMercanciaContenedores[[#This Row],[TOTAL Toneladas en contenedores vacíos desembarcadas]]</f>
        <v>149174</v>
      </c>
      <c r="AC188" s="3">
        <f>+dataMercanciaContenedores[[#This Row],[TOTAL toneladas embarcadas en contenedor]]+dataMercanciaContenedores[[#This Row],[TOTAL toneladas desembarcadas en contenedor]]</f>
        <v>177273</v>
      </c>
    </row>
    <row r="189" spans="1:29" hidden="1" x14ac:dyDescent="0.2">
      <c r="A189" s="1">
        <v>2009</v>
      </c>
      <c r="B189" s="1" t="s">
        <v>29</v>
      </c>
      <c r="C189" s="1" t="s">
        <v>40</v>
      </c>
      <c r="D189" s="1" t="s">
        <v>41</v>
      </c>
      <c r="E189" s="2">
        <v>0</v>
      </c>
      <c r="F189" s="2">
        <v>40</v>
      </c>
      <c r="G189" s="3">
        <f>+dataMercanciaContenedores[[#This Row],[Toneladas en contenedores embarcadas en cabotaje con carga]]+dataMercanciaContenedores[[#This Row],[Toneladas en contenedores embarcadas en cabotaje vacíos]]</f>
        <v>40</v>
      </c>
      <c r="H189" s="2">
        <v>0</v>
      </c>
      <c r="I189" s="2">
        <v>1038</v>
      </c>
      <c r="J189" s="3">
        <f>+dataMercanciaContenedores[[#This Row],[Toneladas en contenedores desembarcadas en cabotaje con carga]]+dataMercanciaContenedores[[#This Row],[Toneladas en contenedores desembarcadas en cabotaje vacíos]]</f>
        <v>1038</v>
      </c>
      <c r="K189" s="3">
        <f>+dataMercanciaContenedores[[#This Row],[Toneladas en contenedores embarcadas en cabotaje con carga]]+dataMercanciaContenedores[[#This Row],[Toneladas en contenedores desembarcadas en cabotaje con carga]]</f>
        <v>0</v>
      </c>
      <c r="L189" s="3">
        <f>+dataMercanciaContenedores[[#This Row],[Toneladas en contenedores embarcadas en cabotaje vacíos]]+dataMercanciaContenedores[[#This Row],[Toneladas en contenedores desembarcadas en cabotaje vacíos]]</f>
        <v>1078</v>
      </c>
      <c r="M189" s="3">
        <f>+dataMercanciaContenedores[[#This Row],[TOTAL toneladas en contenedores en cabotaje con carga]]+dataMercanciaContenedores[[#This Row],[TOTAL toneladas en contenedores en cabotaje vacíos]]</f>
        <v>1078</v>
      </c>
      <c r="N189" s="2">
        <v>4755</v>
      </c>
      <c r="O189" s="2">
        <v>48</v>
      </c>
      <c r="P189" s="3">
        <f>+dataMercanciaContenedores[[#This Row],[Toneladas en contenedores embarcadas en exterior con carga]]+dataMercanciaContenedores[[#This Row],[Toneladas en contenedores embarcadas en exterior vacíos]]</f>
        <v>4803</v>
      </c>
      <c r="Q189" s="2">
        <v>238</v>
      </c>
      <c r="R189" s="2">
        <v>24</v>
      </c>
      <c r="S189" s="3">
        <f>+dataMercanciaContenedores[[#This Row],[Toneladas en contenedores desembarcadas en exterior con carga]]+dataMercanciaContenedores[[#This Row],[Toneladas en contenedores desembarcadas en exterior vacíos]]</f>
        <v>262</v>
      </c>
      <c r="T189" s="3">
        <f>+dataMercanciaContenedores[[#This Row],[Toneladas en contenedores embarcadas en exterior con carga]]+dataMercanciaContenedores[[#This Row],[Toneladas en contenedores desembarcadas en exterior con carga]]</f>
        <v>4993</v>
      </c>
      <c r="U189" s="3">
        <f>+dataMercanciaContenedores[[#This Row],[Toneladas en contenedores embarcadas en exterior vacíos]]+dataMercanciaContenedores[[#This Row],[Toneladas en contenedores desembarcadas en exterior vacíos]]</f>
        <v>72</v>
      </c>
      <c r="V189" s="3">
        <f>+dataMercanciaContenedores[[#This Row],[TOTAL toneladas en contenedores en exterior con carga]]+dataMercanciaContenedores[[#This Row],[TOTAL toneladas en contenedores en exterior vacíos]]</f>
        <v>5065</v>
      </c>
      <c r="W189" s="3">
        <f>+dataMercanciaContenedores[[#This Row],[Toneladas en contenedores embarcadas en cabotaje con carga]]+dataMercanciaContenedores[[#This Row],[Toneladas en contenedores embarcadas en exterior con carga]]</f>
        <v>4755</v>
      </c>
      <c r="X189" s="3">
        <f>+dataMercanciaContenedores[[#This Row],[Toneladas en contenedores embarcadas en cabotaje vacíos]]+dataMercanciaContenedores[[#This Row],[Toneladas en contenedores embarcadas en exterior vacíos]]</f>
        <v>88</v>
      </c>
      <c r="Y189" s="3">
        <f>+dataMercanciaContenedores[[#This Row],[TOTAL Toneladas en contenedores con carga embarcadas]]+dataMercanciaContenedores[[#This Row],[TOTAL Toneladas en contenedores vacíos embarcadas]]</f>
        <v>4843</v>
      </c>
      <c r="Z189" s="3">
        <f>+dataMercanciaContenedores[[#This Row],[Toneladas en contenedores desembarcadas en cabotaje con carga]]+dataMercanciaContenedores[[#This Row],[Toneladas en contenedores desembarcadas en exterior con carga]]</f>
        <v>238</v>
      </c>
      <c r="AA189" s="3">
        <f>+dataMercanciaContenedores[[#This Row],[Toneladas en contenedores desembarcadas en cabotaje vacíos]]+dataMercanciaContenedores[[#This Row],[Toneladas en contenedores desembarcadas en exterior vacíos]]</f>
        <v>1062</v>
      </c>
      <c r="AB189" s="3">
        <f>+dataMercanciaContenedores[[#This Row],[TOTAL Toneladas en contenedores con carga desembarcadas]]+dataMercanciaContenedores[[#This Row],[TOTAL Toneladas en contenedores vacíos desembarcadas]]</f>
        <v>1300</v>
      </c>
      <c r="AC189" s="3">
        <f>+dataMercanciaContenedores[[#This Row],[TOTAL toneladas embarcadas en contenedor]]+dataMercanciaContenedores[[#This Row],[TOTAL toneladas desembarcadas en contenedor]]</f>
        <v>6143</v>
      </c>
    </row>
    <row r="190" spans="1:29" hidden="1" x14ac:dyDescent="0.2">
      <c r="A190" s="1">
        <v>2009</v>
      </c>
      <c r="B190" s="1" t="s">
        <v>30</v>
      </c>
      <c r="C190" s="1" t="s">
        <v>40</v>
      </c>
      <c r="D190" s="1" t="s">
        <v>41</v>
      </c>
      <c r="E190" s="2">
        <v>0</v>
      </c>
      <c r="F190" s="2">
        <v>0</v>
      </c>
      <c r="G190" s="3">
        <f>+dataMercanciaContenedores[[#This Row],[Toneladas en contenedores embarcadas en cabotaje con carga]]+dataMercanciaContenedores[[#This Row],[Toneladas en contenedores embarcadas en cabotaje vacíos]]</f>
        <v>0</v>
      </c>
      <c r="H190" s="2">
        <v>0</v>
      </c>
      <c r="I190" s="2">
        <v>0</v>
      </c>
      <c r="J190" s="3">
        <f>+dataMercanciaContenedores[[#This Row],[Toneladas en contenedores desembarcadas en cabotaje con carga]]+dataMercanciaContenedores[[#This Row],[Toneladas en contenedores desembarcadas en cabotaje vacíos]]</f>
        <v>0</v>
      </c>
      <c r="K190" s="3">
        <f>+dataMercanciaContenedores[[#This Row],[Toneladas en contenedores embarcadas en cabotaje con carga]]+dataMercanciaContenedores[[#This Row],[Toneladas en contenedores desembarcadas en cabotaje con carga]]</f>
        <v>0</v>
      </c>
      <c r="L190" s="3">
        <f>+dataMercanciaContenedores[[#This Row],[Toneladas en contenedores embarcadas en cabotaje vacíos]]+dataMercanciaContenedores[[#This Row],[Toneladas en contenedores desembarcadas en cabotaje vacíos]]</f>
        <v>0</v>
      </c>
      <c r="M190" s="3">
        <f>+dataMercanciaContenedores[[#This Row],[TOTAL toneladas en contenedores en cabotaje con carga]]+dataMercanciaContenedores[[#This Row],[TOTAL toneladas en contenedores en cabotaje vacíos]]</f>
        <v>0</v>
      </c>
      <c r="N190" s="2">
        <v>0</v>
      </c>
      <c r="O190" s="2">
        <v>0</v>
      </c>
      <c r="P190" s="3">
        <f>+dataMercanciaContenedores[[#This Row],[Toneladas en contenedores embarcadas en exterior con carga]]+dataMercanciaContenedores[[#This Row],[Toneladas en contenedores embarcadas en exterior vacíos]]</f>
        <v>0</v>
      </c>
      <c r="Q190" s="2">
        <v>0</v>
      </c>
      <c r="R190" s="2">
        <v>0</v>
      </c>
      <c r="S190" s="3">
        <f>+dataMercanciaContenedores[[#This Row],[Toneladas en contenedores desembarcadas en exterior con carga]]+dataMercanciaContenedores[[#This Row],[Toneladas en contenedores desembarcadas en exterior vacíos]]</f>
        <v>0</v>
      </c>
      <c r="T190" s="3">
        <f>+dataMercanciaContenedores[[#This Row],[Toneladas en contenedores embarcadas en exterior con carga]]+dataMercanciaContenedores[[#This Row],[Toneladas en contenedores desembarcadas en exterior con carga]]</f>
        <v>0</v>
      </c>
      <c r="U190" s="3">
        <f>+dataMercanciaContenedores[[#This Row],[Toneladas en contenedores embarcadas en exterior vacíos]]+dataMercanciaContenedores[[#This Row],[Toneladas en contenedores desembarcadas en exterior vacíos]]</f>
        <v>0</v>
      </c>
      <c r="V190" s="3">
        <f>+dataMercanciaContenedores[[#This Row],[TOTAL toneladas en contenedores en exterior con carga]]+dataMercanciaContenedores[[#This Row],[TOTAL toneladas en contenedores en exterior vacíos]]</f>
        <v>0</v>
      </c>
      <c r="W190" s="3">
        <f>+dataMercanciaContenedores[[#This Row],[Toneladas en contenedores embarcadas en cabotaje con carga]]+dataMercanciaContenedores[[#This Row],[Toneladas en contenedores embarcadas en exterior con carga]]</f>
        <v>0</v>
      </c>
      <c r="X190" s="3">
        <f>+dataMercanciaContenedores[[#This Row],[Toneladas en contenedores embarcadas en cabotaje vacíos]]+dataMercanciaContenedores[[#This Row],[Toneladas en contenedores embarcadas en exterior vacíos]]</f>
        <v>0</v>
      </c>
      <c r="Y190" s="3">
        <f>+dataMercanciaContenedores[[#This Row],[TOTAL Toneladas en contenedores con carga embarcadas]]+dataMercanciaContenedores[[#This Row],[TOTAL Toneladas en contenedores vacíos embarcadas]]</f>
        <v>0</v>
      </c>
      <c r="Z190" s="3">
        <f>+dataMercanciaContenedores[[#This Row],[Toneladas en contenedores desembarcadas en cabotaje con carga]]+dataMercanciaContenedores[[#This Row],[Toneladas en contenedores desembarcadas en exterior con carga]]</f>
        <v>0</v>
      </c>
      <c r="AA190" s="3">
        <f>+dataMercanciaContenedores[[#This Row],[Toneladas en contenedores desembarcadas en cabotaje vacíos]]+dataMercanciaContenedores[[#This Row],[Toneladas en contenedores desembarcadas en exterior vacíos]]</f>
        <v>0</v>
      </c>
      <c r="AB190" s="3">
        <f>+dataMercanciaContenedores[[#This Row],[TOTAL Toneladas en contenedores con carga desembarcadas]]+dataMercanciaContenedores[[#This Row],[TOTAL Toneladas en contenedores vacíos desembarcadas]]</f>
        <v>0</v>
      </c>
      <c r="AC190" s="3">
        <f>+dataMercanciaContenedores[[#This Row],[TOTAL toneladas embarcadas en contenedor]]+dataMercanciaContenedores[[#This Row],[TOTAL toneladas desembarcadas en contenedor]]</f>
        <v>0</v>
      </c>
    </row>
    <row r="191" spans="1:29" hidden="1" x14ac:dyDescent="0.2">
      <c r="A191" s="1">
        <v>2009</v>
      </c>
      <c r="B191" s="1" t="s">
        <v>31</v>
      </c>
      <c r="C191" s="1" t="s">
        <v>40</v>
      </c>
      <c r="D191" s="1" t="s">
        <v>41</v>
      </c>
      <c r="E191" s="2">
        <v>423662</v>
      </c>
      <c r="F191" s="2">
        <v>270990</v>
      </c>
      <c r="G191" s="3">
        <f>+dataMercanciaContenedores[[#This Row],[Toneladas en contenedores embarcadas en cabotaje con carga]]+dataMercanciaContenedores[[#This Row],[Toneladas en contenedores embarcadas en cabotaje vacíos]]</f>
        <v>694652</v>
      </c>
      <c r="H191" s="2">
        <v>1481789</v>
      </c>
      <c r="I191" s="2">
        <v>27834</v>
      </c>
      <c r="J191" s="3">
        <f>+dataMercanciaContenedores[[#This Row],[Toneladas en contenedores desembarcadas en cabotaje con carga]]+dataMercanciaContenedores[[#This Row],[Toneladas en contenedores desembarcadas en cabotaje vacíos]]</f>
        <v>1509623</v>
      </c>
      <c r="K191" s="3">
        <f>+dataMercanciaContenedores[[#This Row],[Toneladas en contenedores embarcadas en cabotaje con carga]]+dataMercanciaContenedores[[#This Row],[Toneladas en contenedores desembarcadas en cabotaje con carga]]</f>
        <v>1905451</v>
      </c>
      <c r="L191" s="3">
        <f>+dataMercanciaContenedores[[#This Row],[Toneladas en contenedores embarcadas en cabotaje vacíos]]+dataMercanciaContenedores[[#This Row],[Toneladas en contenedores desembarcadas en cabotaje vacíos]]</f>
        <v>298824</v>
      </c>
      <c r="M191" s="3">
        <f>+dataMercanciaContenedores[[#This Row],[TOTAL toneladas en contenedores en cabotaje con carga]]+dataMercanciaContenedores[[#This Row],[TOTAL toneladas en contenedores en cabotaje vacíos]]</f>
        <v>2204275</v>
      </c>
      <c r="N191" s="2">
        <v>101466</v>
      </c>
      <c r="O191" s="2">
        <v>19109</v>
      </c>
      <c r="P191" s="3">
        <f>+dataMercanciaContenedores[[#This Row],[Toneladas en contenedores embarcadas en exterior con carga]]+dataMercanciaContenedores[[#This Row],[Toneladas en contenedores embarcadas en exterior vacíos]]</f>
        <v>120575</v>
      </c>
      <c r="Q191" s="2">
        <v>461288</v>
      </c>
      <c r="R191" s="2">
        <v>372</v>
      </c>
      <c r="S191" s="3">
        <f>+dataMercanciaContenedores[[#This Row],[Toneladas en contenedores desembarcadas en exterior con carga]]+dataMercanciaContenedores[[#This Row],[Toneladas en contenedores desembarcadas en exterior vacíos]]</f>
        <v>461660</v>
      </c>
      <c r="T191" s="3">
        <f>+dataMercanciaContenedores[[#This Row],[Toneladas en contenedores embarcadas en exterior con carga]]+dataMercanciaContenedores[[#This Row],[Toneladas en contenedores desembarcadas en exterior con carga]]</f>
        <v>562754</v>
      </c>
      <c r="U191" s="3">
        <f>+dataMercanciaContenedores[[#This Row],[Toneladas en contenedores embarcadas en exterior vacíos]]+dataMercanciaContenedores[[#This Row],[Toneladas en contenedores desembarcadas en exterior vacíos]]</f>
        <v>19481</v>
      </c>
      <c r="V191" s="3">
        <f>+dataMercanciaContenedores[[#This Row],[TOTAL toneladas en contenedores en exterior con carga]]+dataMercanciaContenedores[[#This Row],[TOTAL toneladas en contenedores en exterior vacíos]]</f>
        <v>582235</v>
      </c>
      <c r="W191" s="3">
        <f>+dataMercanciaContenedores[[#This Row],[Toneladas en contenedores embarcadas en cabotaje con carga]]+dataMercanciaContenedores[[#This Row],[Toneladas en contenedores embarcadas en exterior con carga]]</f>
        <v>525128</v>
      </c>
      <c r="X191" s="3">
        <f>+dataMercanciaContenedores[[#This Row],[Toneladas en contenedores embarcadas en cabotaje vacíos]]+dataMercanciaContenedores[[#This Row],[Toneladas en contenedores embarcadas en exterior vacíos]]</f>
        <v>290099</v>
      </c>
      <c r="Y191" s="3">
        <f>+dataMercanciaContenedores[[#This Row],[TOTAL Toneladas en contenedores con carga embarcadas]]+dataMercanciaContenedores[[#This Row],[TOTAL Toneladas en contenedores vacíos embarcadas]]</f>
        <v>815227</v>
      </c>
      <c r="Z191" s="3">
        <f>+dataMercanciaContenedores[[#This Row],[Toneladas en contenedores desembarcadas en cabotaje con carga]]+dataMercanciaContenedores[[#This Row],[Toneladas en contenedores desembarcadas en exterior con carga]]</f>
        <v>1943077</v>
      </c>
      <c r="AA191" s="3">
        <f>+dataMercanciaContenedores[[#This Row],[Toneladas en contenedores desembarcadas en cabotaje vacíos]]+dataMercanciaContenedores[[#This Row],[Toneladas en contenedores desembarcadas en exterior vacíos]]</f>
        <v>28206</v>
      </c>
      <c r="AB191" s="3">
        <f>+dataMercanciaContenedores[[#This Row],[TOTAL Toneladas en contenedores con carga desembarcadas]]+dataMercanciaContenedores[[#This Row],[TOTAL Toneladas en contenedores vacíos desembarcadas]]</f>
        <v>1971283</v>
      </c>
      <c r="AC191" s="3">
        <f>+dataMercanciaContenedores[[#This Row],[TOTAL toneladas embarcadas en contenedor]]+dataMercanciaContenedores[[#This Row],[TOTAL toneladas desembarcadas en contenedor]]</f>
        <v>2786510</v>
      </c>
    </row>
    <row r="192" spans="1:29" hidden="1" x14ac:dyDescent="0.2">
      <c r="A192" s="1">
        <v>2009</v>
      </c>
      <c r="B192" s="1" t="s">
        <v>32</v>
      </c>
      <c r="C192" s="1" t="s">
        <v>40</v>
      </c>
      <c r="D192" s="1" t="s">
        <v>41</v>
      </c>
      <c r="E192" s="2">
        <v>0</v>
      </c>
      <c r="F192" s="2">
        <v>0</v>
      </c>
      <c r="G192" s="3">
        <f>+dataMercanciaContenedores[[#This Row],[Toneladas en contenedores embarcadas en cabotaje con carga]]+dataMercanciaContenedores[[#This Row],[Toneladas en contenedores embarcadas en cabotaje vacíos]]</f>
        <v>0</v>
      </c>
      <c r="H192" s="2">
        <v>0</v>
      </c>
      <c r="I192" s="2">
        <v>0</v>
      </c>
      <c r="J192" s="3">
        <f>+dataMercanciaContenedores[[#This Row],[Toneladas en contenedores desembarcadas en cabotaje con carga]]+dataMercanciaContenedores[[#This Row],[Toneladas en contenedores desembarcadas en cabotaje vacíos]]</f>
        <v>0</v>
      </c>
      <c r="K192" s="3">
        <f>+dataMercanciaContenedores[[#This Row],[Toneladas en contenedores embarcadas en cabotaje con carga]]+dataMercanciaContenedores[[#This Row],[Toneladas en contenedores desembarcadas en cabotaje con carga]]</f>
        <v>0</v>
      </c>
      <c r="L192" s="3">
        <f>+dataMercanciaContenedores[[#This Row],[Toneladas en contenedores embarcadas en cabotaje vacíos]]+dataMercanciaContenedores[[#This Row],[Toneladas en contenedores desembarcadas en cabotaje vacíos]]</f>
        <v>0</v>
      </c>
      <c r="M192" s="3">
        <f>+dataMercanciaContenedores[[#This Row],[TOTAL toneladas en contenedores en cabotaje con carga]]+dataMercanciaContenedores[[#This Row],[TOTAL toneladas en contenedores en cabotaje vacíos]]</f>
        <v>0</v>
      </c>
      <c r="N192" s="2">
        <v>2512</v>
      </c>
      <c r="O192" s="2">
        <v>140</v>
      </c>
      <c r="P192" s="3">
        <f>+dataMercanciaContenedores[[#This Row],[Toneladas en contenedores embarcadas en exterior con carga]]+dataMercanciaContenedores[[#This Row],[Toneladas en contenedores embarcadas en exterior vacíos]]</f>
        <v>2652</v>
      </c>
      <c r="Q192" s="2">
        <v>18457</v>
      </c>
      <c r="R192" s="2">
        <v>0</v>
      </c>
      <c r="S192" s="3">
        <f>+dataMercanciaContenedores[[#This Row],[Toneladas en contenedores desembarcadas en exterior con carga]]+dataMercanciaContenedores[[#This Row],[Toneladas en contenedores desembarcadas en exterior vacíos]]</f>
        <v>18457</v>
      </c>
      <c r="T192" s="3">
        <f>+dataMercanciaContenedores[[#This Row],[Toneladas en contenedores embarcadas en exterior con carga]]+dataMercanciaContenedores[[#This Row],[Toneladas en contenedores desembarcadas en exterior con carga]]</f>
        <v>20969</v>
      </c>
      <c r="U192" s="3">
        <f>+dataMercanciaContenedores[[#This Row],[Toneladas en contenedores embarcadas en exterior vacíos]]+dataMercanciaContenedores[[#This Row],[Toneladas en contenedores desembarcadas en exterior vacíos]]</f>
        <v>140</v>
      </c>
      <c r="V192" s="3">
        <f>+dataMercanciaContenedores[[#This Row],[TOTAL toneladas en contenedores en exterior con carga]]+dataMercanciaContenedores[[#This Row],[TOTAL toneladas en contenedores en exterior vacíos]]</f>
        <v>21109</v>
      </c>
      <c r="W192" s="3">
        <f>+dataMercanciaContenedores[[#This Row],[Toneladas en contenedores embarcadas en cabotaje con carga]]+dataMercanciaContenedores[[#This Row],[Toneladas en contenedores embarcadas en exterior con carga]]</f>
        <v>2512</v>
      </c>
      <c r="X192" s="3">
        <f>+dataMercanciaContenedores[[#This Row],[Toneladas en contenedores embarcadas en cabotaje vacíos]]+dataMercanciaContenedores[[#This Row],[Toneladas en contenedores embarcadas en exterior vacíos]]</f>
        <v>140</v>
      </c>
      <c r="Y192" s="3">
        <f>+dataMercanciaContenedores[[#This Row],[TOTAL Toneladas en contenedores con carga embarcadas]]+dataMercanciaContenedores[[#This Row],[TOTAL Toneladas en contenedores vacíos embarcadas]]</f>
        <v>2652</v>
      </c>
      <c r="Z192" s="3">
        <f>+dataMercanciaContenedores[[#This Row],[Toneladas en contenedores desembarcadas en cabotaje con carga]]+dataMercanciaContenedores[[#This Row],[Toneladas en contenedores desembarcadas en exterior con carga]]</f>
        <v>18457</v>
      </c>
      <c r="AA192" s="3">
        <f>+dataMercanciaContenedores[[#This Row],[Toneladas en contenedores desembarcadas en cabotaje vacíos]]+dataMercanciaContenedores[[#This Row],[Toneladas en contenedores desembarcadas en exterior vacíos]]</f>
        <v>0</v>
      </c>
      <c r="AB192" s="3">
        <f>+dataMercanciaContenedores[[#This Row],[TOTAL Toneladas en contenedores con carga desembarcadas]]+dataMercanciaContenedores[[#This Row],[TOTAL Toneladas en contenedores vacíos desembarcadas]]</f>
        <v>18457</v>
      </c>
      <c r="AC192" s="3">
        <f>+dataMercanciaContenedores[[#This Row],[TOTAL toneladas embarcadas en contenedor]]+dataMercanciaContenedores[[#This Row],[TOTAL toneladas desembarcadas en contenedor]]</f>
        <v>21109</v>
      </c>
    </row>
    <row r="193" spans="1:29" hidden="1" x14ac:dyDescent="0.2">
      <c r="A193" s="1">
        <v>2009</v>
      </c>
      <c r="B193" s="1" t="s">
        <v>33</v>
      </c>
      <c r="C193" s="1" t="s">
        <v>40</v>
      </c>
      <c r="D193" s="1" t="s">
        <v>41</v>
      </c>
      <c r="E193" s="2">
        <v>564174</v>
      </c>
      <c r="F193" s="2">
        <v>1533</v>
      </c>
      <c r="G193" s="3">
        <f>+dataMercanciaContenedores[[#This Row],[Toneladas en contenedores embarcadas en cabotaje con carga]]+dataMercanciaContenedores[[#This Row],[Toneladas en contenedores embarcadas en cabotaje vacíos]]</f>
        <v>565707</v>
      </c>
      <c r="H193" s="2">
        <v>69903</v>
      </c>
      <c r="I193" s="2">
        <v>97663</v>
      </c>
      <c r="J193" s="3">
        <f>+dataMercanciaContenedores[[#This Row],[Toneladas en contenedores desembarcadas en cabotaje con carga]]+dataMercanciaContenedores[[#This Row],[Toneladas en contenedores desembarcadas en cabotaje vacíos]]</f>
        <v>167566</v>
      </c>
      <c r="K193" s="3">
        <f>+dataMercanciaContenedores[[#This Row],[Toneladas en contenedores embarcadas en cabotaje con carga]]+dataMercanciaContenedores[[#This Row],[Toneladas en contenedores desembarcadas en cabotaje con carga]]</f>
        <v>634077</v>
      </c>
      <c r="L193" s="3">
        <f>+dataMercanciaContenedores[[#This Row],[Toneladas en contenedores embarcadas en cabotaje vacíos]]+dataMercanciaContenedores[[#This Row],[Toneladas en contenedores desembarcadas en cabotaje vacíos]]</f>
        <v>99196</v>
      </c>
      <c r="M193" s="3">
        <f>+dataMercanciaContenedores[[#This Row],[TOTAL toneladas en contenedores en cabotaje con carga]]+dataMercanciaContenedores[[#This Row],[TOTAL toneladas en contenedores en cabotaje vacíos]]</f>
        <v>733273</v>
      </c>
      <c r="N193" s="2">
        <v>150826</v>
      </c>
      <c r="O193" s="2">
        <v>80</v>
      </c>
      <c r="P193" s="3">
        <f>+dataMercanciaContenedores[[#This Row],[Toneladas en contenedores embarcadas en exterior con carga]]+dataMercanciaContenedores[[#This Row],[Toneladas en contenedores embarcadas en exterior vacíos]]</f>
        <v>150906</v>
      </c>
      <c r="Q193" s="2">
        <v>100170</v>
      </c>
      <c r="R193" s="2">
        <v>888</v>
      </c>
      <c r="S193" s="3">
        <f>+dataMercanciaContenedores[[#This Row],[Toneladas en contenedores desembarcadas en exterior con carga]]+dataMercanciaContenedores[[#This Row],[Toneladas en contenedores desembarcadas en exterior vacíos]]</f>
        <v>101058</v>
      </c>
      <c r="T193" s="3">
        <f>+dataMercanciaContenedores[[#This Row],[Toneladas en contenedores embarcadas en exterior con carga]]+dataMercanciaContenedores[[#This Row],[Toneladas en contenedores desembarcadas en exterior con carga]]</f>
        <v>250996</v>
      </c>
      <c r="U193" s="3">
        <f>+dataMercanciaContenedores[[#This Row],[Toneladas en contenedores embarcadas en exterior vacíos]]+dataMercanciaContenedores[[#This Row],[Toneladas en contenedores desembarcadas en exterior vacíos]]</f>
        <v>968</v>
      </c>
      <c r="V193" s="3">
        <f>+dataMercanciaContenedores[[#This Row],[TOTAL toneladas en contenedores en exterior con carga]]+dataMercanciaContenedores[[#This Row],[TOTAL toneladas en contenedores en exterior vacíos]]</f>
        <v>251964</v>
      </c>
      <c r="W193" s="3">
        <f>+dataMercanciaContenedores[[#This Row],[Toneladas en contenedores embarcadas en cabotaje con carga]]+dataMercanciaContenedores[[#This Row],[Toneladas en contenedores embarcadas en exterior con carga]]</f>
        <v>715000</v>
      </c>
      <c r="X193" s="3">
        <f>+dataMercanciaContenedores[[#This Row],[Toneladas en contenedores embarcadas en cabotaje vacíos]]+dataMercanciaContenedores[[#This Row],[Toneladas en contenedores embarcadas en exterior vacíos]]</f>
        <v>1613</v>
      </c>
      <c r="Y193" s="3">
        <f>+dataMercanciaContenedores[[#This Row],[TOTAL Toneladas en contenedores con carga embarcadas]]+dataMercanciaContenedores[[#This Row],[TOTAL Toneladas en contenedores vacíos embarcadas]]</f>
        <v>716613</v>
      </c>
      <c r="Z193" s="3">
        <f>+dataMercanciaContenedores[[#This Row],[Toneladas en contenedores desembarcadas en cabotaje con carga]]+dataMercanciaContenedores[[#This Row],[Toneladas en contenedores desembarcadas en exterior con carga]]</f>
        <v>170073</v>
      </c>
      <c r="AA193" s="3">
        <f>+dataMercanciaContenedores[[#This Row],[Toneladas en contenedores desembarcadas en cabotaje vacíos]]+dataMercanciaContenedores[[#This Row],[Toneladas en contenedores desembarcadas en exterior vacíos]]</f>
        <v>98551</v>
      </c>
      <c r="AB193" s="3">
        <f>+dataMercanciaContenedores[[#This Row],[TOTAL Toneladas en contenedores con carga desembarcadas]]+dataMercanciaContenedores[[#This Row],[TOTAL Toneladas en contenedores vacíos desembarcadas]]</f>
        <v>268624</v>
      </c>
      <c r="AC193" s="3">
        <f>+dataMercanciaContenedores[[#This Row],[TOTAL toneladas embarcadas en contenedor]]+dataMercanciaContenedores[[#This Row],[TOTAL toneladas desembarcadas en contenedor]]</f>
        <v>985237</v>
      </c>
    </row>
    <row r="194" spans="1:29" hidden="1" x14ac:dyDescent="0.2">
      <c r="A194" s="1">
        <v>2009</v>
      </c>
      <c r="B194" s="1" t="s">
        <v>34</v>
      </c>
      <c r="C194" s="1" t="s">
        <v>40</v>
      </c>
      <c r="D194" s="1" t="s">
        <v>41</v>
      </c>
      <c r="E194" s="2">
        <v>180446</v>
      </c>
      <c r="F194" s="2">
        <v>12506</v>
      </c>
      <c r="G194" s="3">
        <f>+dataMercanciaContenedores[[#This Row],[Toneladas en contenedores embarcadas en cabotaje con carga]]+dataMercanciaContenedores[[#This Row],[Toneladas en contenedores embarcadas en cabotaje vacíos]]</f>
        <v>192952</v>
      </c>
      <c r="H194" s="2">
        <v>184031</v>
      </c>
      <c r="I194" s="2">
        <v>16614</v>
      </c>
      <c r="J194" s="3">
        <f>+dataMercanciaContenedores[[#This Row],[Toneladas en contenedores desembarcadas en cabotaje con carga]]+dataMercanciaContenedores[[#This Row],[Toneladas en contenedores desembarcadas en cabotaje vacíos]]</f>
        <v>200645</v>
      </c>
      <c r="K194" s="3">
        <f>+dataMercanciaContenedores[[#This Row],[Toneladas en contenedores embarcadas en cabotaje con carga]]+dataMercanciaContenedores[[#This Row],[Toneladas en contenedores desembarcadas en cabotaje con carga]]</f>
        <v>364477</v>
      </c>
      <c r="L194" s="3">
        <f>+dataMercanciaContenedores[[#This Row],[Toneladas en contenedores embarcadas en cabotaje vacíos]]+dataMercanciaContenedores[[#This Row],[Toneladas en contenedores desembarcadas en cabotaje vacíos]]</f>
        <v>29120</v>
      </c>
      <c r="M194" s="3">
        <f>+dataMercanciaContenedores[[#This Row],[TOTAL toneladas en contenedores en cabotaje con carga]]+dataMercanciaContenedores[[#This Row],[TOTAL toneladas en contenedores en cabotaje vacíos]]</f>
        <v>393597</v>
      </c>
      <c r="N194" s="2">
        <v>1093257</v>
      </c>
      <c r="O194" s="2">
        <v>23253</v>
      </c>
      <c r="P194" s="3">
        <f>+dataMercanciaContenedores[[#This Row],[Toneladas en contenedores embarcadas en exterior con carga]]+dataMercanciaContenedores[[#This Row],[Toneladas en contenedores embarcadas en exterior vacíos]]</f>
        <v>1116510</v>
      </c>
      <c r="Q194" s="2">
        <v>908569</v>
      </c>
      <c r="R194" s="2">
        <v>37405</v>
      </c>
      <c r="S194" s="3">
        <f>+dataMercanciaContenedores[[#This Row],[Toneladas en contenedores desembarcadas en exterior con carga]]+dataMercanciaContenedores[[#This Row],[Toneladas en contenedores desembarcadas en exterior vacíos]]</f>
        <v>945974</v>
      </c>
      <c r="T194" s="3">
        <f>+dataMercanciaContenedores[[#This Row],[Toneladas en contenedores embarcadas en exterior con carga]]+dataMercanciaContenedores[[#This Row],[Toneladas en contenedores desembarcadas en exterior con carga]]</f>
        <v>2001826</v>
      </c>
      <c r="U194" s="3">
        <f>+dataMercanciaContenedores[[#This Row],[Toneladas en contenedores embarcadas en exterior vacíos]]+dataMercanciaContenedores[[#This Row],[Toneladas en contenedores desembarcadas en exterior vacíos]]</f>
        <v>60658</v>
      </c>
      <c r="V194" s="3">
        <f>+dataMercanciaContenedores[[#This Row],[TOTAL toneladas en contenedores en exterior con carga]]+dataMercanciaContenedores[[#This Row],[TOTAL toneladas en contenedores en exterior vacíos]]</f>
        <v>2062484</v>
      </c>
      <c r="W194" s="3">
        <f>+dataMercanciaContenedores[[#This Row],[Toneladas en contenedores embarcadas en cabotaje con carga]]+dataMercanciaContenedores[[#This Row],[Toneladas en contenedores embarcadas en exterior con carga]]</f>
        <v>1273703</v>
      </c>
      <c r="X194" s="3">
        <f>+dataMercanciaContenedores[[#This Row],[Toneladas en contenedores embarcadas en cabotaje vacíos]]+dataMercanciaContenedores[[#This Row],[Toneladas en contenedores embarcadas en exterior vacíos]]</f>
        <v>35759</v>
      </c>
      <c r="Y194" s="3">
        <f>+dataMercanciaContenedores[[#This Row],[TOTAL Toneladas en contenedores con carga embarcadas]]+dataMercanciaContenedores[[#This Row],[TOTAL Toneladas en contenedores vacíos embarcadas]]</f>
        <v>1309462</v>
      </c>
      <c r="Z194" s="3">
        <f>+dataMercanciaContenedores[[#This Row],[Toneladas en contenedores desembarcadas en cabotaje con carga]]+dataMercanciaContenedores[[#This Row],[Toneladas en contenedores desembarcadas en exterior con carga]]</f>
        <v>1092600</v>
      </c>
      <c r="AA194" s="3">
        <f>+dataMercanciaContenedores[[#This Row],[Toneladas en contenedores desembarcadas en cabotaje vacíos]]+dataMercanciaContenedores[[#This Row],[Toneladas en contenedores desembarcadas en exterior vacíos]]</f>
        <v>54019</v>
      </c>
      <c r="AB194" s="3">
        <f>+dataMercanciaContenedores[[#This Row],[TOTAL Toneladas en contenedores con carga desembarcadas]]+dataMercanciaContenedores[[#This Row],[TOTAL Toneladas en contenedores vacíos desembarcadas]]</f>
        <v>1146619</v>
      </c>
      <c r="AC194" s="3">
        <f>+dataMercanciaContenedores[[#This Row],[TOTAL toneladas embarcadas en contenedor]]+dataMercanciaContenedores[[#This Row],[TOTAL toneladas desembarcadas en contenedor]]</f>
        <v>2456081</v>
      </c>
    </row>
    <row r="195" spans="1:29" hidden="1" x14ac:dyDescent="0.2">
      <c r="A195" s="1">
        <v>2009</v>
      </c>
      <c r="B195" s="1" t="s">
        <v>35</v>
      </c>
      <c r="C195" s="1" t="s">
        <v>40</v>
      </c>
      <c r="D195" s="1" t="s">
        <v>41</v>
      </c>
      <c r="E195" s="2">
        <v>1417840</v>
      </c>
      <c r="F195" s="2">
        <v>22318</v>
      </c>
      <c r="G195" s="3">
        <f>+dataMercanciaContenedores[[#This Row],[Toneladas en contenedores embarcadas en cabotaje con carga]]+dataMercanciaContenedores[[#This Row],[Toneladas en contenedores embarcadas en cabotaje vacíos]]</f>
        <v>1440158</v>
      </c>
      <c r="H195" s="2">
        <v>747272</v>
      </c>
      <c r="I195" s="2">
        <v>113868</v>
      </c>
      <c r="J195" s="3">
        <f>+dataMercanciaContenedores[[#This Row],[Toneladas en contenedores desembarcadas en cabotaje con carga]]+dataMercanciaContenedores[[#This Row],[Toneladas en contenedores desembarcadas en cabotaje vacíos]]</f>
        <v>861140</v>
      </c>
      <c r="K195" s="3">
        <f>+dataMercanciaContenedores[[#This Row],[Toneladas en contenedores embarcadas en cabotaje con carga]]+dataMercanciaContenedores[[#This Row],[Toneladas en contenedores desembarcadas en cabotaje con carga]]</f>
        <v>2165112</v>
      </c>
      <c r="L195" s="3">
        <f>+dataMercanciaContenedores[[#This Row],[Toneladas en contenedores embarcadas en cabotaje vacíos]]+dataMercanciaContenedores[[#This Row],[Toneladas en contenedores desembarcadas en cabotaje vacíos]]</f>
        <v>136186</v>
      </c>
      <c r="M195" s="3">
        <f>+dataMercanciaContenedores[[#This Row],[TOTAL toneladas en contenedores en cabotaje con carga]]+dataMercanciaContenedores[[#This Row],[TOTAL toneladas en contenedores en cabotaje vacíos]]</f>
        <v>2301298</v>
      </c>
      <c r="N195" s="2">
        <v>20446336</v>
      </c>
      <c r="O195" s="2">
        <v>810569</v>
      </c>
      <c r="P195" s="3">
        <f>+dataMercanciaContenedores[[#This Row],[Toneladas en contenedores embarcadas en exterior con carga]]+dataMercanciaContenedores[[#This Row],[Toneladas en contenedores embarcadas en exterior vacíos]]</f>
        <v>21256905</v>
      </c>
      <c r="Q195" s="2">
        <v>18231761</v>
      </c>
      <c r="R195" s="2">
        <v>691702</v>
      </c>
      <c r="S195" s="3">
        <f>+dataMercanciaContenedores[[#This Row],[Toneladas en contenedores desembarcadas en exterior con carga]]+dataMercanciaContenedores[[#This Row],[Toneladas en contenedores desembarcadas en exterior vacíos]]</f>
        <v>18923463</v>
      </c>
      <c r="T195" s="3">
        <f>+dataMercanciaContenedores[[#This Row],[Toneladas en contenedores embarcadas en exterior con carga]]+dataMercanciaContenedores[[#This Row],[Toneladas en contenedores desembarcadas en exterior con carga]]</f>
        <v>38678097</v>
      </c>
      <c r="U195" s="3">
        <f>+dataMercanciaContenedores[[#This Row],[Toneladas en contenedores embarcadas en exterior vacíos]]+dataMercanciaContenedores[[#This Row],[Toneladas en contenedores desembarcadas en exterior vacíos]]</f>
        <v>1502271</v>
      </c>
      <c r="V195" s="3">
        <f>+dataMercanciaContenedores[[#This Row],[TOTAL toneladas en contenedores en exterior con carga]]+dataMercanciaContenedores[[#This Row],[TOTAL toneladas en contenedores en exterior vacíos]]</f>
        <v>40180368</v>
      </c>
      <c r="W195" s="3">
        <f>+dataMercanciaContenedores[[#This Row],[Toneladas en contenedores embarcadas en cabotaje con carga]]+dataMercanciaContenedores[[#This Row],[Toneladas en contenedores embarcadas en exterior con carga]]</f>
        <v>21864176</v>
      </c>
      <c r="X195" s="3">
        <f>+dataMercanciaContenedores[[#This Row],[Toneladas en contenedores embarcadas en cabotaje vacíos]]+dataMercanciaContenedores[[#This Row],[Toneladas en contenedores embarcadas en exterior vacíos]]</f>
        <v>832887</v>
      </c>
      <c r="Y195" s="3">
        <f>+dataMercanciaContenedores[[#This Row],[TOTAL Toneladas en contenedores con carga embarcadas]]+dataMercanciaContenedores[[#This Row],[TOTAL Toneladas en contenedores vacíos embarcadas]]</f>
        <v>22697063</v>
      </c>
      <c r="Z195" s="3">
        <f>+dataMercanciaContenedores[[#This Row],[Toneladas en contenedores desembarcadas en cabotaje con carga]]+dataMercanciaContenedores[[#This Row],[Toneladas en contenedores desembarcadas en exterior con carga]]</f>
        <v>18979033</v>
      </c>
      <c r="AA195" s="3">
        <f>+dataMercanciaContenedores[[#This Row],[Toneladas en contenedores desembarcadas en cabotaje vacíos]]+dataMercanciaContenedores[[#This Row],[Toneladas en contenedores desembarcadas en exterior vacíos]]</f>
        <v>805570</v>
      </c>
      <c r="AB195" s="3">
        <f>+dataMercanciaContenedores[[#This Row],[TOTAL Toneladas en contenedores con carga desembarcadas]]+dataMercanciaContenedores[[#This Row],[TOTAL Toneladas en contenedores vacíos desembarcadas]]</f>
        <v>19784603</v>
      </c>
      <c r="AC195" s="3">
        <f>+dataMercanciaContenedores[[#This Row],[TOTAL toneladas embarcadas en contenedor]]+dataMercanciaContenedores[[#This Row],[TOTAL toneladas desembarcadas en contenedor]]</f>
        <v>42481666</v>
      </c>
    </row>
    <row r="196" spans="1:29" hidden="1" x14ac:dyDescent="0.2">
      <c r="A196" s="1">
        <v>2009</v>
      </c>
      <c r="B196" s="1" t="s">
        <v>36</v>
      </c>
      <c r="C196" s="1" t="s">
        <v>40</v>
      </c>
      <c r="D196" s="1" t="s">
        <v>41</v>
      </c>
      <c r="E196" s="2">
        <v>274423</v>
      </c>
      <c r="F196" s="2">
        <v>38388</v>
      </c>
      <c r="G196" s="3">
        <f>+dataMercanciaContenedores[[#This Row],[Toneladas en contenedores embarcadas en cabotaje con carga]]+dataMercanciaContenedores[[#This Row],[Toneladas en contenedores embarcadas en cabotaje vacíos]]</f>
        <v>312811</v>
      </c>
      <c r="H196" s="2">
        <v>55720</v>
      </c>
      <c r="I196" s="2">
        <v>18397</v>
      </c>
      <c r="J196" s="3">
        <f>+dataMercanciaContenedores[[#This Row],[Toneladas en contenedores desembarcadas en cabotaje con carga]]+dataMercanciaContenedores[[#This Row],[Toneladas en contenedores desembarcadas en cabotaje vacíos]]</f>
        <v>74117</v>
      </c>
      <c r="K196" s="3">
        <f>+dataMercanciaContenedores[[#This Row],[Toneladas en contenedores embarcadas en cabotaje con carga]]+dataMercanciaContenedores[[#This Row],[Toneladas en contenedores desembarcadas en cabotaje con carga]]</f>
        <v>330143</v>
      </c>
      <c r="L196" s="3">
        <f>+dataMercanciaContenedores[[#This Row],[Toneladas en contenedores embarcadas en cabotaje vacíos]]+dataMercanciaContenedores[[#This Row],[Toneladas en contenedores desembarcadas en cabotaje vacíos]]</f>
        <v>56785</v>
      </c>
      <c r="M196" s="3">
        <f>+dataMercanciaContenedores[[#This Row],[TOTAL toneladas en contenedores en cabotaje con carga]]+dataMercanciaContenedores[[#This Row],[TOTAL toneladas en contenedores en cabotaje vacíos]]</f>
        <v>386928</v>
      </c>
      <c r="N196" s="2">
        <v>554906</v>
      </c>
      <c r="O196" s="2">
        <v>29217</v>
      </c>
      <c r="P196" s="3">
        <f>+dataMercanciaContenedores[[#This Row],[Toneladas en contenedores embarcadas en exterior con carga]]+dataMercanciaContenedores[[#This Row],[Toneladas en contenedores embarcadas en exterior vacíos]]</f>
        <v>584123</v>
      </c>
      <c r="Q196" s="2">
        <v>977943</v>
      </c>
      <c r="R196" s="2">
        <v>19981</v>
      </c>
      <c r="S196" s="3">
        <f>+dataMercanciaContenedores[[#This Row],[Toneladas en contenedores desembarcadas en exterior con carga]]+dataMercanciaContenedores[[#This Row],[Toneladas en contenedores desembarcadas en exterior vacíos]]</f>
        <v>997924</v>
      </c>
      <c r="T196" s="3">
        <f>+dataMercanciaContenedores[[#This Row],[Toneladas en contenedores embarcadas en exterior con carga]]+dataMercanciaContenedores[[#This Row],[Toneladas en contenedores desembarcadas en exterior con carga]]</f>
        <v>1532849</v>
      </c>
      <c r="U196" s="3">
        <f>+dataMercanciaContenedores[[#This Row],[Toneladas en contenedores embarcadas en exterior vacíos]]+dataMercanciaContenedores[[#This Row],[Toneladas en contenedores desembarcadas en exterior vacíos]]</f>
        <v>49198</v>
      </c>
      <c r="V196" s="3">
        <f>+dataMercanciaContenedores[[#This Row],[TOTAL toneladas en contenedores en exterior con carga]]+dataMercanciaContenedores[[#This Row],[TOTAL toneladas en contenedores en exterior vacíos]]</f>
        <v>1582047</v>
      </c>
      <c r="W196" s="3">
        <f>+dataMercanciaContenedores[[#This Row],[Toneladas en contenedores embarcadas en cabotaje con carga]]+dataMercanciaContenedores[[#This Row],[Toneladas en contenedores embarcadas en exterior con carga]]</f>
        <v>829329</v>
      </c>
      <c r="X196" s="3">
        <f>+dataMercanciaContenedores[[#This Row],[Toneladas en contenedores embarcadas en cabotaje vacíos]]+dataMercanciaContenedores[[#This Row],[Toneladas en contenedores embarcadas en exterior vacíos]]</f>
        <v>67605</v>
      </c>
      <c r="Y196" s="3">
        <f>+dataMercanciaContenedores[[#This Row],[TOTAL Toneladas en contenedores con carga embarcadas]]+dataMercanciaContenedores[[#This Row],[TOTAL Toneladas en contenedores vacíos embarcadas]]</f>
        <v>896934</v>
      </c>
      <c r="Z196" s="3">
        <f>+dataMercanciaContenedores[[#This Row],[Toneladas en contenedores desembarcadas en cabotaje con carga]]+dataMercanciaContenedores[[#This Row],[Toneladas en contenedores desembarcadas en exterior con carga]]</f>
        <v>1033663</v>
      </c>
      <c r="AA196" s="3">
        <f>+dataMercanciaContenedores[[#This Row],[Toneladas en contenedores desembarcadas en cabotaje vacíos]]+dataMercanciaContenedores[[#This Row],[Toneladas en contenedores desembarcadas en exterior vacíos]]</f>
        <v>38378</v>
      </c>
      <c r="AB196" s="3">
        <f>+dataMercanciaContenedores[[#This Row],[TOTAL Toneladas en contenedores con carga desembarcadas]]+dataMercanciaContenedores[[#This Row],[TOTAL Toneladas en contenedores vacíos desembarcadas]]</f>
        <v>1072041</v>
      </c>
      <c r="AC196" s="3">
        <f>+dataMercanciaContenedores[[#This Row],[TOTAL toneladas embarcadas en contenedor]]+dataMercanciaContenedores[[#This Row],[TOTAL toneladas desembarcadas en contenedor]]</f>
        <v>1968975</v>
      </c>
    </row>
    <row r="197" spans="1:29" hidden="1" x14ac:dyDescent="0.2">
      <c r="A197" s="1">
        <v>2009</v>
      </c>
      <c r="B197" s="1" t="s">
        <v>37</v>
      </c>
      <c r="C197" s="1" t="s">
        <v>40</v>
      </c>
      <c r="D197" s="1" t="s">
        <v>41</v>
      </c>
      <c r="E197" s="2">
        <v>54727</v>
      </c>
      <c r="F197" s="2">
        <v>622</v>
      </c>
      <c r="G197" s="3">
        <f>+dataMercanciaContenedores[[#This Row],[Toneladas en contenedores embarcadas en cabotaje con carga]]+dataMercanciaContenedores[[#This Row],[Toneladas en contenedores embarcadas en cabotaje vacíos]]</f>
        <v>55349</v>
      </c>
      <c r="H197" s="2">
        <v>13994</v>
      </c>
      <c r="I197" s="2">
        <v>9740</v>
      </c>
      <c r="J197" s="3">
        <f>+dataMercanciaContenedores[[#This Row],[Toneladas en contenedores desembarcadas en cabotaje con carga]]+dataMercanciaContenedores[[#This Row],[Toneladas en contenedores desembarcadas en cabotaje vacíos]]</f>
        <v>23734</v>
      </c>
      <c r="K197" s="3">
        <f>+dataMercanciaContenedores[[#This Row],[Toneladas en contenedores embarcadas en cabotaje con carga]]+dataMercanciaContenedores[[#This Row],[Toneladas en contenedores desembarcadas en cabotaje con carga]]</f>
        <v>68721</v>
      </c>
      <c r="L197" s="3">
        <f>+dataMercanciaContenedores[[#This Row],[Toneladas en contenedores embarcadas en cabotaje vacíos]]+dataMercanciaContenedores[[#This Row],[Toneladas en contenedores desembarcadas en cabotaje vacíos]]</f>
        <v>10362</v>
      </c>
      <c r="M197" s="3">
        <f>+dataMercanciaContenedores[[#This Row],[TOTAL toneladas en contenedores en cabotaje con carga]]+dataMercanciaContenedores[[#This Row],[TOTAL toneladas en contenedores en cabotaje vacíos]]</f>
        <v>79083</v>
      </c>
      <c r="N197" s="2">
        <v>39072</v>
      </c>
      <c r="O197" s="2">
        <v>149</v>
      </c>
      <c r="P197" s="3">
        <f>+dataMercanciaContenedores[[#This Row],[Toneladas en contenedores embarcadas en exterior con carga]]+dataMercanciaContenedores[[#This Row],[Toneladas en contenedores embarcadas en exterior vacíos]]</f>
        <v>39221</v>
      </c>
      <c r="Q197" s="2">
        <v>1775</v>
      </c>
      <c r="R197" s="2">
        <v>3132</v>
      </c>
      <c r="S197" s="3">
        <f>+dataMercanciaContenedores[[#This Row],[Toneladas en contenedores desembarcadas en exterior con carga]]+dataMercanciaContenedores[[#This Row],[Toneladas en contenedores desembarcadas en exterior vacíos]]</f>
        <v>4907</v>
      </c>
      <c r="T197" s="3">
        <f>+dataMercanciaContenedores[[#This Row],[Toneladas en contenedores embarcadas en exterior con carga]]+dataMercanciaContenedores[[#This Row],[Toneladas en contenedores desembarcadas en exterior con carga]]</f>
        <v>40847</v>
      </c>
      <c r="U197" s="3">
        <f>+dataMercanciaContenedores[[#This Row],[Toneladas en contenedores embarcadas en exterior vacíos]]+dataMercanciaContenedores[[#This Row],[Toneladas en contenedores desembarcadas en exterior vacíos]]</f>
        <v>3281</v>
      </c>
      <c r="V197" s="3">
        <f>+dataMercanciaContenedores[[#This Row],[TOTAL toneladas en contenedores en exterior con carga]]+dataMercanciaContenedores[[#This Row],[TOTAL toneladas en contenedores en exterior vacíos]]</f>
        <v>44128</v>
      </c>
      <c r="W197" s="3">
        <f>+dataMercanciaContenedores[[#This Row],[Toneladas en contenedores embarcadas en cabotaje con carga]]+dataMercanciaContenedores[[#This Row],[Toneladas en contenedores embarcadas en exterior con carga]]</f>
        <v>93799</v>
      </c>
      <c r="X197" s="3">
        <f>+dataMercanciaContenedores[[#This Row],[Toneladas en contenedores embarcadas en cabotaje vacíos]]+dataMercanciaContenedores[[#This Row],[Toneladas en contenedores embarcadas en exterior vacíos]]</f>
        <v>771</v>
      </c>
      <c r="Y197" s="3">
        <f>+dataMercanciaContenedores[[#This Row],[TOTAL Toneladas en contenedores con carga embarcadas]]+dataMercanciaContenedores[[#This Row],[TOTAL Toneladas en contenedores vacíos embarcadas]]</f>
        <v>94570</v>
      </c>
      <c r="Z197" s="3">
        <f>+dataMercanciaContenedores[[#This Row],[Toneladas en contenedores desembarcadas en cabotaje con carga]]+dataMercanciaContenedores[[#This Row],[Toneladas en contenedores desembarcadas en exterior con carga]]</f>
        <v>15769</v>
      </c>
      <c r="AA197" s="3">
        <f>+dataMercanciaContenedores[[#This Row],[Toneladas en contenedores desembarcadas en cabotaje vacíos]]+dataMercanciaContenedores[[#This Row],[Toneladas en contenedores desembarcadas en exterior vacíos]]</f>
        <v>12872</v>
      </c>
      <c r="AB197" s="3">
        <f>+dataMercanciaContenedores[[#This Row],[TOTAL Toneladas en contenedores con carga desembarcadas]]+dataMercanciaContenedores[[#This Row],[TOTAL Toneladas en contenedores vacíos desembarcadas]]</f>
        <v>28641</v>
      </c>
      <c r="AC197" s="3">
        <f>+dataMercanciaContenedores[[#This Row],[TOTAL toneladas embarcadas en contenedor]]+dataMercanciaContenedores[[#This Row],[TOTAL toneladas desembarcadas en contenedor]]</f>
        <v>123211</v>
      </c>
    </row>
    <row r="198" spans="1:29" hidden="1" x14ac:dyDescent="0.2">
      <c r="A198" s="1">
        <v>2010</v>
      </c>
      <c r="B198" s="1" t="s">
        <v>10</v>
      </c>
      <c r="C198" s="1" t="s">
        <v>40</v>
      </c>
      <c r="D198" s="1" t="s">
        <v>41</v>
      </c>
      <c r="E198" s="2">
        <v>60</v>
      </c>
      <c r="F198" s="2">
        <v>0</v>
      </c>
      <c r="G198" s="3">
        <f>+dataMercanciaContenedores[[#This Row],[Toneladas en contenedores embarcadas en cabotaje con carga]]+dataMercanciaContenedores[[#This Row],[Toneladas en contenedores embarcadas en cabotaje vacíos]]</f>
        <v>60</v>
      </c>
      <c r="H198" s="2">
        <v>0</v>
      </c>
      <c r="I198" s="2">
        <v>169</v>
      </c>
      <c r="J198" s="3">
        <f>+dataMercanciaContenedores[[#This Row],[Toneladas en contenedores desembarcadas en cabotaje con carga]]+dataMercanciaContenedores[[#This Row],[Toneladas en contenedores desembarcadas en cabotaje vacíos]]</f>
        <v>169</v>
      </c>
      <c r="K198" s="3">
        <f>+dataMercanciaContenedores[[#This Row],[Toneladas en contenedores embarcadas en cabotaje con carga]]+dataMercanciaContenedores[[#This Row],[Toneladas en contenedores desembarcadas en cabotaje con carga]]</f>
        <v>60</v>
      </c>
      <c r="L198" s="3">
        <f>+dataMercanciaContenedores[[#This Row],[Toneladas en contenedores embarcadas en cabotaje vacíos]]+dataMercanciaContenedores[[#This Row],[Toneladas en contenedores desembarcadas en cabotaje vacíos]]</f>
        <v>169</v>
      </c>
      <c r="M198" s="3">
        <f>+dataMercanciaContenedores[[#This Row],[TOTAL toneladas en contenedores en cabotaje con carga]]+dataMercanciaContenedores[[#This Row],[TOTAL toneladas en contenedores en cabotaje vacíos]]</f>
        <v>229</v>
      </c>
      <c r="N198" s="2">
        <v>46150</v>
      </c>
      <c r="O198" s="2">
        <v>1092</v>
      </c>
      <c r="P198" s="3">
        <f>+dataMercanciaContenedores[[#This Row],[Toneladas en contenedores embarcadas en exterior con carga]]+dataMercanciaContenedores[[#This Row],[Toneladas en contenedores embarcadas en exterior vacíos]]</f>
        <v>47242</v>
      </c>
      <c r="Q198" s="2">
        <v>44473</v>
      </c>
      <c r="R198" s="2">
        <v>812</v>
      </c>
      <c r="S198" s="3">
        <f>+dataMercanciaContenedores[[#This Row],[Toneladas en contenedores desembarcadas en exterior con carga]]+dataMercanciaContenedores[[#This Row],[Toneladas en contenedores desembarcadas en exterior vacíos]]</f>
        <v>45285</v>
      </c>
      <c r="T198" s="3">
        <f>+dataMercanciaContenedores[[#This Row],[Toneladas en contenedores embarcadas en exterior con carga]]+dataMercanciaContenedores[[#This Row],[Toneladas en contenedores desembarcadas en exterior con carga]]</f>
        <v>90623</v>
      </c>
      <c r="U198" s="3">
        <f>+dataMercanciaContenedores[[#This Row],[Toneladas en contenedores embarcadas en exterior vacíos]]+dataMercanciaContenedores[[#This Row],[Toneladas en contenedores desembarcadas en exterior vacíos]]</f>
        <v>1904</v>
      </c>
      <c r="V198" s="3">
        <f>+dataMercanciaContenedores[[#This Row],[TOTAL toneladas en contenedores en exterior con carga]]+dataMercanciaContenedores[[#This Row],[TOTAL toneladas en contenedores en exterior vacíos]]</f>
        <v>92527</v>
      </c>
      <c r="W198" s="3">
        <f>+dataMercanciaContenedores[[#This Row],[Toneladas en contenedores embarcadas en cabotaje con carga]]+dataMercanciaContenedores[[#This Row],[Toneladas en contenedores embarcadas en exterior con carga]]</f>
        <v>46210</v>
      </c>
      <c r="X198" s="3">
        <f>+dataMercanciaContenedores[[#This Row],[Toneladas en contenedores embarcadas en cabotaje vacíos]]+dataMercanciaContenedores[[#This Row],[Toneladas en contenedores embarcadas en exterior vacíos]]</f>
        <v>1092</v>
      </c>
      <c r="Y198" s="3">
        <f>+dataMercanciaContenedores[[#This Row],[TOTAL Toneladas en contenedores con carga embarcadas]]+dataMercanciaContenedores[[#This Row],[TOTAL Toneladas en contenedores vacíos embarcadas]]</f>
        <v>47302</v>
      </c>
      <c r="Z198" s="3">
        <f>+dataMercanciaContenedores[[#This Row],[Toneladas en contenedores desembarcadas en cabotaje con carga]]+dataMercanciaContenedores[[#This Row],[Toneladas en contenedores desembarcadas en exterior con carga]]</f>
        <v>44473</v>
      </c>
      <c r="AA198" s="3">
        <f>+dataMercanciaContenedores[[#This Row],[Toneladas en contenedores desembarcadas en cabotaje vacíos]]+dataMercanciaContenedores[[#This Row],[Toneladas en contenedores desembarcadas en exterior vacíos]]</f>
        <v>981</v>
      </c>
      <c r="AB198" s="3">
        <f>+dataMercanciaContenedores[[#This Row],[TOTAL Toneladas en contenedores con carga desembarcadas]]+dataMercanciaContenedores[[#This Row],[TOTAL Toneladas en contenedores vacíos desembarcadas]]</f>
        <v>45454</v>
      </c>
      <c r="AC198" s="3">
        <f>+dataMercanciaContenedores[[#This Row],[TOTAL toneladas embarcadas en contenedor]]+dataMercanciaContenedores[[#This Row],[TOTAL toneladas desembarcadas en contenedor]]</f>
        <v>92756</v>
      </c>
    </row>
    <row r="199" spans="1:29" hidden="1" x14ac:dyDescent="0.2">
      <c r="A199" s="1">
        <v>2010</v>
      </c>
      <c r="B199" s="1" t="s">
        <v>11</v>
      </c>
      <c r="C199" s="1" t="s">
        <v>40</v>
      </c>
      <c r="D199" s="1" t="s">
        <v>41</v>
      </c>
      <c r="E199" s="2">
        <v>622774</v>
      </c>
      <c r="F199" s="2">
        <v>18788</v>
      </c>
      <c r="G199" s="3">
        <f>+dataMercanciaContenedores[[#This Row],[Toneladas en contenedores embarcadas en cabotaje con carga]]+dataMercanciaContenedores[[#This Row],[Toneladas en contenedores embarcadas en cabotaje vacíos]]</f>
        <v>641562</v>
      </c>
      <c r="H199" s="2">
        <v>142610</v>
      </c>
      <c r="I199" s="2">
        <v>92077</v>
      </c>
      <c r="J199" s="3">
        <f>+dataMercanciaContenedores[[#This Row],[Toneladas en contenedores desembarcadas en cabotaje con carga]]+dataMercanciaContenedores[[#This Row],[Toneladas en contenedores desembarcadas en cabotaje vacíos]]</f>
        <v>234687</v>
      </c>
      <c r="K199" s="3">
        <f>+dataMercanciaContenedores[[#This Row],[Toneladas en contenedores embarcadas en cabotaje con carga]]+dataMercanciaContenedores[[#This Row],[Toneladas en contenedores desembarcadas en cabotaje con carga]]</f>
        <v>765384</v>
      </c>
      <c r="L199" s="3">
        <f>+dataMercanciaContenedores[[#This Row],[Toneladas en contenedores embarcadas en cabotaje vacíos]]+dataMercanciaContenedores[[#This Row],[Toneladas en contenedores desembarcadas en cabotaje vacíos]]</f>
        <v>110865</v>
      </c>
      <c r="M199" s="3">
        <f>+dataMercanciaContenedores[[#This Row],[TOTAL toneladas en contenedores en cabotaje con carga]]+dataMercanciaContenedores[[#This Row],[TOTAL toneladas en contenedores en cabotaje vacíos]]</f>
        <v>876249</v>
      </c>
      <c r="N199" s="2">
        <v>160625</v>
      </c>
      <c r="O199" s="2">
        <v>104</v>
      </c>
      <c r="P199" s="3">
        <f>+dataMercanciaContenedores[[#This Row],[Toneladas en contenedores embarcadas en exterior con carga]]+dataMercanciaContenedores[[#This Row],[Toneladas en contenedores embarcadas en exterior vacíos]]</f>
        <v>160729</v>
      </c>
      <c r="Q199" s="2">
        <v>94513</v>
      </c>
      <c r="R199" s="2">
        <v>12224</v>
      </c>
      <c r="S199" s="3">
        <f>+dataMercanciaContenedores[[#This Row],[Toneladas en contenedores desembarcadas en exterior con carga]]+dataMercanciaContenedores[[#This Row],[Toneladas en contenedores desembarcadas en exterior vacíos]]</f>
        <v>106737</v>
      </c>
      <c r="T199" s="3">
        <f>+dataMercanciaContenedores[[#This Row],[Toneladas en contenedores embarcadas en exterior con carga]]+dataMercanciaContenedores[[#This Row],[Toneladas en contenedores desembarcadas en exterior con carga]]</f>
        <v>255138</v>
      </c>
      <c r="U199" s="3">
        <f>+dataMercanciaContenedores[[#This Row],[Toneladas en contenedores embarcadas en exterior vacíos]]+dataMercanciaContenedores[[#This Row],[Toneladas en contenedores desembarcadas en exterior vacíos]]</f>
        <v>12328</v>
      </c>
      <c r="V199" s="3">
        <f>+dataMercanciaContenedores[[#This Row],[TOTAL toneladas en contenedores en exterior con carga]]+dataMercanciaContenedores[[#This Row],[TOTAL toneladas en contenedores en exterior vacíos]]</f>
        <v>267466</v>
      </c>
      <c r="W199" s="3">
        <f>+dataMercanciaContenedores[[#This Row],[Toneladas en contenedores embarcadas en cabotaje con carga]]+dataMercanciaContenedores[[#This Row],[Toneladas en contenedores embarcadas en exterior con carga]]</f>
        <v>783399</v>
      </c>
      <c r="X199" s="3">
        <f>+dataMercanciaContenedores[[#This Row],[Toneladas en contenedores embarcadas en cabotaje vacíos]]+dataMercanciaContenedores[[#This Row],[Toneladas en contenedores embarcadas en exterior vacíos]]</f>
        <v>18892</v>
      </c>
      <c r="Y199" s="3">
        <f>+dataMercanciaContenedores[[#This Row],[TOTAL Toneladas en contenedores con carga embarcadas]]+dataMercanciaContenedores[[#This Row],[TOTAL Toneladas en contenedores vacíos embarcadas]]</f>
        <v>802291</v>
      </c>
      <c r="Z199" s="3">
        <f>+dataMercanciaContenedores[[#This Row],[Toneladas en contenedores desembarcadas en cabotaje con carga]]+dataMercanciaContenedores[[#This Row],[Toneladas en contenedores desembarcadas en exterior con carga]]</f>
        <v>237123</v>
      </c>
      <c r="AA199" s="3">
        <f>+dataMercanciaContenedores[[#This Row],[Toneladas en contenedores desembarcadas en cabotaje vacíos]]+dataMercanciaContenedores[[#This Row],[Toneladas en contenedores desembarcadas en exterior vacíos]]</f>
        <v>104301</v>
      </c>
      <c r="AB199" s="3">
        <f>+dataMercanciaContenedores[[#This Row],[TOTAL Toneladas en contenedores con carga desembarcadas]]+dataMercanciaContenedores[[#This Row],[TOTAL Toneladas en contenedores vacíos desembarcadas]]</f>
        <v>341424</v>
      </c>
      <c r="AC199" s="3">
        <f>+dataMercanciaContenedores[[#This Row],[TOTAL toneladas embarcadas en contenedor]]+dataMercanciaContenedores[[#This Row],[TOTAL toneladas desembarcadas en contenedor]]</f>
        <v>1143715</v>
      </c>
    </row>
    <row r="200" spans="1:29" hidden="1" x14ac:dyDescent="0.2">
      <c r="A200" s="1">
        <v>2010</v>
      </c>
      <c r="B200" s="1" t="s">
        <v>12</v>
      </c>
      <c r="C200" s="1" t="s">
        <v>40</v>
      </c>
      <c r="D200" s="1" t="s">
        <v>41</v>
      </c>
      <c r="E200" s="2">
        <v>17850</v>
      </c>
      <c r="F200" s="2">
        <v>328</v>
      </c>
      <c r="G200" s="3">
        <f>+dataMercanciaContenedores[[#This Row],[Toneladas en contenedores embarcadas en cabotaje con carga]]+dataMercanciaContenedores[[#This Row],[Toneladas en contenedores embarcadas en cabotaje vacíos]]</f>
        <v>18178</v>
      </c>
      <c r="H200" s="2">
        <v>8405</v>
      </c>
      <c r="I200" s="2">
        <v>1434</v>
      </c>
      <c r="J200" s="3">
        <f>+dataMercanciaContenedores[[#This Row],[Toneladas en contenedores desembarcadas en cabotaje con carga]]+dataMercanciaContenedores[[#This Row],[Toneladas en contenedores desembarcadas en cabotaje vacíos]]</f>
        <v>9839</v>
      </c>
      <c r="K200" s="3">
        <f>+dataMercanciaContenedores[[#This Row],[Toneladas en contenedores embarcadas en cabotaje con carga]]+dataMercanciaContenedores[[#This Row],[Toneladas en contenedores desembarcadas en cabotaje con carga]]</f>
        <v>26255</v>
      </c>
      <c r="L200" s="3">
        <f>+dataMercanciaContenedores[[#This Row],[Toneladas en contenedores embarcadas en cabotaje vacíos]]+dataMercanciaContenedores[[#This Row],[Toneladas en contenedores desembarcadas en cabotaje vacíos]]</f>
        <v>1762</v>
      </c>
      <c r="M200" s="3">
        <f>+dataMercanciaContenedores[[#This Row],[TOTAL toneladas en contenedores en cabotaje con carga]]+dataMercanciaContenedores[[#This Row],[TOTAL toneladas en contenedores en cabotaje vacíos]]</f>
        <v>28017</v>
      </c>
      <c r="N200" s="2">
        <v>43</v>
      </c>
      <c r="O200" s="2">
        <v>0</v>
      </c>
      <c r="P200" s="3">
        <f>+dataMercanciaContenedores[[#This Row],[Toneladas en contenedores embarcadas en exterior con carga]]+dataMercanciaContenedores[[#This Row],[Toneladas en contenedores embarcadas en exterior vacíos]]</f>
        <v>43</v>
      </c>
      <c r="Q200" s="2">
        <v>2516</v>
      </c>
      <c r="R200" s="2">
        <v>70</v>
      </c>
      <c r="S200" s="3">
        <f>+dataMercanciaContenedores[[#This Row],[Toneladas en contenedores desembarcadas en exterior con carga]]+dataMercanciaContenedores[[#This Row],[Toneladas en contenedores desembarcadas en exterior vacíos]]</f>
        <v>2586</v>
      </c>
      <c r="T200" s="3">
        <f>+dataMercanciaContenedores[[#This Row],[Toneladas en contenedores embarcadas en exterior con carga]]+dataMercanciaContenedores[[#This Row],[Toneladas en contenedores desembarcadas en exterior con carga]]</f>
        <v>2559</v>
      </c>
      <c r="U200" s="3">
        <f>+dataMercanciaContenedores[[#This Row],[Toneladas en contenedores embarcadas en exterior vacíos]]+dataMercanciaContenedores[[#This Row],[Toneladas en contenedores desembarcadas en exterior vacíos]]</f>
        <v>70</v>
      </c>
      <c r="V200" s="3">
        <f>+dataMercanciaContenedores[[#This Row],[TOTAL toneladas en contenedores en exterior con carga]]+dataMercanciaContenedores[[#This Row],[TOTAL toneladas en contenedores en exterior vacíos]]</f>
        <v>2629</v>
      </c>
      <c r="W200" s="3">
        <f>+dataMercanciaContenedores[[#This Row],[Toneladas en contenedores embarcadas en cabotaje con carga]]+dataMercanciaContenedores[[#This Row],[Toneladas en contenedores embarcadas en exterior con carga]]</f>
        <v>17893</v>
      </c>
      <c r="X200" s="3">
        <f>+dataMercanciaContenedores[[#This Row],[Toneladas en contenedores embarcadas en cabotaje vacíos]]+dataMercanciaContenedores[[#This Row],[Toneladas en contenedores embarcadas en exterior vacíos]]</f>
        <v>328</v>
      </c>
      <c r="Y200" s="3">
        <f>+dataMercanciaContenedores[[#This Row],[TOTAL Toneladas en contenedores con carga embarcadas]]+dataMercanciaContenedores[[#This Row],[TOTAL Toneladas en contenedores vacíos embarcadas]]</f>
        <v>18221</v>
      </c>
      <c r="Z200" s="3">
        <f>+dataMercanciaContenedores[[#This Row],[Toneladas en contenedores desembarcadas en cabotaje con carga]]+dataMercanciaContenedores[[#This Row],[Toneladas en contenedores desembarcadas en exterior con carga]]</f>
        <v>10921</v>
      </c>
      <c r="AA200" s="3">
        <f>+dataMercanciaContenedores[[#This Row],[Toneladas en contenedores desembarcadas en cabotaje vacíos]]+dataMercanciaContenedores[[#This Row],[Toneladas en contenedores desembarcadas en exterior vacíos]]</f>
        <v>1504</v>
      </c>
      <c r="AB200" s="3">
        <f>+dataMercanciaContenedores[[#This Row],[TOTAL Toneladas en contenedores con carga desembarcadas]]+dataMercanciaContenedores[[#This Row],[TOTAL Toneladas en contenedores vacíos desembarcadas]]</f>
        <v>12425</v>
      </c>
      <c r="AC200" s="3">
        <f>+dataMercanciaContenedores[[#This Row],[TOTAL toneladas embarcadas en contenedor]]+dataMercanciaContenedores[[#This Row],[TOTAL toneladas desembarcadas en contenedor]]</f>
        <v>30646</v>
      </c>
    </row>
    <row r="201" spans="1:29" hidden="1" x14ac:dyDescent="0.2">
      <c r="A201" s="1">
        <v>2010</v>
      </c>
      <c r="B201" s="1" t="s">
        <v>13</v>
      </c>
      <c r="C201" s="1" t="s">
        <v>40</v>
      </c>
      <c r="D201" s="1" t="s">
        <v>41</v>
      </c>
      <c r="E201" s="2">
        <v>0</v>
      </c>
      <c r="F201" s="2">
        <v>0</v>
      </c>
      <c r="G201" s="3">
        <f>+dataMercanciaContenedores[[#This Row],[Toneladas en contenedores embarcadas en cabotaje con carga]]+dataMercanciaContenedores[[#This Row],[Toneladas en contenedores embarcadas en cabotaje vacíos]]</f>
        <v>0</v>
      </c>
      <c r="H201" s="2">
        <v>0</v>
      </c>
      <c r="I201" s="2">
        <v>0</v>
      </c>
      <c r="J201" s="3">
        <f>+dataMercanciaContenedores[[#This Row],[Toneladas en contenedores desembarcadas en cabotaje con carga]]+dataMercanciaContenedores[[#This Row],[Toneladas en contenedores desembarcadas en cabotaje vacíos]]</f>
        <v>0</v>
      </c>
      <c r="K201" s="3">
        <f>+dataMercanciaContenedores[[#This Row],[Toneladas en contenedores embarcadas en cabotaje con carga]]+dataMercanciaContenedores[[#This Row],[Toneladas en contenedores desembarcadas en cabotaje con carga]]</f>
        <v>0</v>
      </c>
      <c r="L201" s="3">
        <f>+dataMercanciaContenedores[[#This Row],[Toneladas en contenedores embarcadas en cabotaje vacíos]]+dataMercanciaContenedores[[#This Row],[Toneladas en contenedores desembarcadas en cabotaje vacíos]]</f>
        <v>0</v>
      </c>
      <c r="M201" s="3">
        <f>+dataMercanciaContenedores[[#This Row],[TOTAL toneladas en contenedores en cabotaje con carga]]+dataMercanciaContenedores[[#This Row],[TOTAL toneladas en contenedores en cabotaje vacíos]]</f>
        <v>0</v>
      </c>
      <c r="N201" s="2">
        <v>0</v>
      </c>
      <c r="O201" s="2">
        <v>0</v>
      </c>
      <c r="P201" s="3">
        <f>+dataMercanciaContenedores[[#This Row],[Toneladas en contenedores embarcadas en exterior con carga]]+dataMercanciaContenedores[[#This Row],[Toneladas en contenedores embarcadas en exterior vacíos]]</f>
        <v>0</v>
      </c>
      <c r="Q201" s="2">
        <v>0</v>
      </c>
      <c r="R201" s="2">
        <v>0</v>
      </c>
      <c r="S201" s="3">
        <f>+dataMercanciaContenedores[[#This Row],[Toneladas en contenedores desembarcadas en exterior con carga]]+dataMercanciaContenedores[[#This Row],[Toneladas en contenedores desembarcadas en exterior vacíos]]</f>
        <v>0</v>
      </c>
      <c r="T201" s="3">
        <f>+dataMercanciaContenedores[[#This Row],[Toneladas en contenedores embarcadas en exterior con carga]]+dataMercanciaContenedores[[#This Row],[Toneladas en contenedores desembarcadas en exterior con carga]]</f>
        <v>0</v>
      </c>
      <c r="U201" s="3">
        <f>+dataMercanciaContenedores[[#This Row],[Toneladas en contenedores embarcadas en exterior vacíos]]+dataMercanciaContenedores[[#This Row],[Toneladas en contenedores desembarcadas en exterior vacíos]]</f>
        <v>0</v>
      </c>
      <c r="V201" s="3">
        <f>+dataMercanciaContenedores[[#This Row],[TOTAL toneladas en contenedores en exterior con carga]]+dataMercanciaContenedores[[#This Row],[TOTAL toneladas en contenedores en exterior vacíos]]</f>
        <v>0</v>
      </c>
      <c r="W201" s="3">
        <f>+dataMercanciaContenedores[[#This Row],[Toneladas en contenedores embarcadas en cabotaje con carga]]+dataMercanciaContenedores[[#This Row],[Toneladas en contenedores embarcadas en exterior con carga]]</f>
        <v>0</v>
      </c>
      <c r="X201" s="3">
        <f>+dataMercanciaContenedores[[#This Row],[Toneladas en contenedores embarcadas en cabotaje vacíos]]+dataMercanciaContenedores[[#This Row],[Toneladas en contenedores embarcadas en exterior vacíos]]</f>
        <v>0</v>
      </c>
      <c r="Y201" s="3">
        <f>+dataMercanciaContenedores[[#This Row],[TOTAL Toneladas en contenedores con carga embarcadas]]+dataMercanciaContenedores[[#This Row],[TOTAL Toneladas en contenedores vacíos embarcadas]]</f>
        <v>0</v>
      </c>
      <c r="Z201" s="3">
        <f>+dataMercanciaContenedores[[#This Row],[Toneladas en contenedores desembarcadas en cabotaje con carga]]+dataMercanciaContenedores[[#This Row],[Toneladas en contenedores desembarcadas en exterior con carga]]</f>
        <v>0</v>
      </c>
      <c r="AA201" s="3">
        <f>+dataMercanciaContenedores[[#This Row],[Toneladas en contenedores desembarcadas en cabotaje vacíos]]+dataMercanciaContenedores[[#This Row],[Toneladas en contenedores desembarcadas en exterior vacíos]]</f>
        <v>0</v>
      </c>
      <c r="AB201" s="3">
        <f>+dataMercanciaContenedores[[#This Row],[TOTAL Toneladas en contenedores con carga desembarcadas]]+dataMercanciaContenedores[[#This Row],[TOTAL Toneladas en contenedores vacíos desembarcadas]]</f>
        <v>0</v>
      </c>
      <c r="AC201" s="3">
        <f>+dataMercanciaContenedores[[#This Row],[TOTAL toneladas embarcadas en contenedor]]+dataMercanciaContenedores[[#This Row],[TOTAL toneladas desembarcadas en contenedor]]</f>
        <v>0</v>
      </c>
    </row>
    <row r="202" spans="1:29" hidden="1" x14ac:dyDescent="0.2">
      <c r="A202" s="1">
        <v>2010</v>
      </c>
      <c r="B202" s="1" t="s">
        <v>14</v>
      </c>
      <c r="C202" s="1" t="s">
        <v>40</v>
      </c>
      <c r="D202" s="1" t="s">
        <v>41</v>
      </c>
      <c r="E202" s="2">
        <v>1353465</v>
      </c>
      <c r="F202" s="2">
        <v>5904</v>
      </c>
      <c r="G202" s="3">
        <f>+dataMercanciaContenedores[[#This Row],[Toneladas en contenedores embarcadas en cabotaje con carga]]+dataMercanciaContenedores[[#This Row],[Toneladas en contenedores embarcadas en cabotaje vacíos]]</f>
        <v>1359369</v>
      </c>
      <c r="H202" s="2">
        <v>1414124</v>
      </c>
      <c r="I202" s="2">
        <v>7926</v>
      </c>
      <c r="J202" s="3">
        <f>+dataMercanciaContenedores[[#This Row],[Toneladas en contenedores desembarcadas en cabotaje con carga]]+dataMercanciaContenedores[[#This Row],[Toneladas en contenedores desembarcadas en cabotaje vacíos]]</f>
        <v>1422050</v>
      </c>
      <c r="K202" s="3">
        <f>+dataMercanciaContenedores[[#This Row],[Toneladas en contenedores embarcadas en cabotaje con carga]]+dataMercanciaContenedores[[#This Row],[Toneladas en contenedores desembarcadas en cabotaje con carga]]</f>
        <v>2767589</v>
      </c>
      <c r="L202" s="3">
        <f>+dataMercanciaContenedores[[#This Row],[Toneladas en contenedores embarcadas en cabotaje vacíos]]+dataMercanciaContenedores[[#This Row],[Toneladas en contenedores desembarcadas en cabotaje vacíos]]</f>
        <v>13830</v>
      </c>
      <c r="M202" s="3">
        <f>+dataMercanciaContenedores[[#This Row],[TOTAL toneladas en contenedores en cabotaje con carga]]+dataMercanciaContenedores[[#This Row],[TOTAL toneladas en contenedores en cabotaje vacíos]]</f>
        <v>2781419</v>
      </c>
      <c r="N202" s="2">
        <v>16321785</v>
      </c>
      <c r="O202" s="2">
        <v>477712</v>
      </c>
      <c r="P202" s="3">
        <f>+dataMercanciaContenedores[[#This Row],[Toneladas en contenedores embarcadas en exterior con carga]]+dataMercanciaContenedores[[#This Row],[Toneladas en contenedores embarcadas en exterior vacíos]]</f>
        <v>16799497</v>
      </c>
      <c r="Q202" s="2">
        <v>16015673</v>
      </c>
      <c r="R202" s="2">
        <v>467336</v>
      </c>
      <c r="S202" s="3">
        <f>+dataMercanciaContenedores[[#This Row],[Toneladas en contenedores desembarcadas en exterior con carga]]+dataMercanciaContenedores[[#This Row],[Toneladas en contenedores desembarcadas en exterior vacíos]]</f>
        <v>16483009</v>
      </c>
      <c r="T202" s="3">
        <f>+dataMercanciaContenedores[[#This Row],[Toneladas en contenedores embarcadas en exterior con carga]]+dataMercanciaContenedores[[#This Row],[Toneladas en contenedores desembarcadas en exterior con carga]]</f>
        <v>32337458</v>
      </c>
      <c r="U202" s="3">
        <f>+dataMercanciaContenedores[[#This Row],[Toneladas en contenedores embarcadas en exterior vacíos]]+dataMercanciaContenedores[[#This Row],[Toneladas en contenedores desembarcadas en exterior vacíos]]</f>
        <v>945048</v>
      </c>
      <c r="V202" s="3">
        <f>+dataMercanciaContenedores[[#This Row],[TOTAL toneladas en contenedores en exterior con carga]]+dataMercanciaContenedores[[#This Row],[TOTAL toneladas en contenedores en exterior vacíos]]</f>
        <v>33282506</v>
      </c>
      <c r="W202" s="3">
        <f>+dataMercanciaContenedores[[#This Row],[Toneladas en contenedores embarcadas en cabotaje con carga]]+dataMercanciaContenedores[[#This Row],[Toneladas en contenedores embarcadas en exterior con carga]]</f>
        <v>17675250</v>
      </c>
      <c r="X202" s="3">
        <f>+dataMercanciaContenedores[[#This Row],[Toneladas en contenedores embarcadas en cabotaje vacíos]]+dataMercanciaContenedores[[#This Row],[Toneladas en contenedores embarcadas en exterior vacíos]]</f>
        <v>483616</v>
      </c>
      <c r="Y202" s="3">
        <f>+dataMercanciaContenedores[[#This Row],[TOTAL Toneladas en contenedores con carga embarcadas]]+dataMercanciaContenedores[[#This Row],[TOTAL Toneladas en contenedores vacíos embarcadas]]</f>
        <v>18158866</v>
      </c>
      <c r="Z202" s="3">
        <f>+dataMercanciaContenedores[[#This Row],[Toneladas en contenedores desembarcadas en cabotaje con carga]]+dataMercanciaContenedores[[#This Row],[Toneladas en contenedores desembarcadas en exterior con carga]]</f>
        <v>17429797</v>
      </c>
      <c r="AA202" s="3">
        <f>+dataMercanciaContenedores[[#This Row],[Toneladas en contenedores desembarcadas en cabotaje vacíos]]+dataMercanciaContenedores[[#This Row],[Toneladas en contenedores desembarcadas en exterior vacíos]]</f>
        <v>475262</v>
      </c>
      <c r="AB202" s="3">
        <f>+dataMercanciaContenedores[[#This Row],[TOTAL Toneladas en contenedores con carga desembarcadas]]+dataMercanciaContenedores[[#This Row],[TOTAL Toneladas en contenedores vacíos desembarcadas]]</f>
        <v>17905059</v>
      </c>
      <c r="AC202" s="3">
        <f>+dataMercanciaContenedores[[#This Row],[TOTAL toneladas embarcadas en contenedor]]+dataMercanciaContenedores[[#This Row],[TOTAL toneladas desembarcadas en contenedor]]</f>
        <v>36063925</v>
      </c>
    </row>
    <row r="203" spans="1:29" hidden="1" x14ac:dyDescent="0.2">
      <c r="A203" s="1">
        <v>2010</v>
      </c>
      <c r="B203" s="1" t="s">
        <v>15</v>
      </c>
      <c r="C203" s="1" t="s">
        <v>40</v>
      </c>
      <c r="D203" s="1" t="s">
        <v>41</v>
      </c>
      <c r="E203" s="2">
        <v>440246</v>
      </c>
      <c r="F203" s="2">
        <v>1819</v>
      </c>
      <c r="G203" s="3">
        <f>+dataMercanciaContenedores[[#This Row],[Toneladas en contenedores embarcadas en cabotaje con carga]]+dataMercanciaContenedores[[#This Row],[Toneladas en contenedores embarcadas en cabotaje vacíos]]</f>
        <v>442065</v>
      </c>
      <c r="H203" s="2">
        <v>67160</v>
      </c>
      <c r="I203" s="2">
        <v>49982</v>
      </c>
      <c r="J203" s="3">
        <f>+dataMercanciaContenedores[[#This Row],[Toneladas en contenedores desembarcadas en cabotaje con carga]]+dataMercanciaContenedores[[#This Row],[Toneladas en contenedores desembarcadas en cabotaje vacíos]]</f>
        <v>117142</v>
      </c>
      <c r="K203" s="3">
        <f>+dataMercanciaContenedores[[#This Row],[Toneladas en contenedores embarcadas en cabotaje con carga]]+dataMercanciaContenedores[[#This Row],[Toneladas en contenedores desembarcadas en cabotaje con carga]]</f>
        <v>507406</v>
      </c>
      <c r="L203" s="3">
        <f>+dataMercanciaContenedores[[#This Row],[Toneladas en contenedores embarcadas en cabotaje vacíos]]+dataMercanciaContenedores[[#This Row],[Toneladas en contenedores desembarcadas en cabotaje vacíos]]</f>
        <v>51801</v>
      </c>
      <c r="M203" s="3">
        <f>+dataMercanciaContenedores[[#This Row],[TOTAL toneladas en contenedores en cabotaje con carga]]+dataMercanciaContenedores[[#This Row],[TOTAL toneladas en contenedores en cabotaje vacíos]]</f>
        <v>559207</v>
      </c>
      <c r="N203" s="2">
        <v>326185</v>
      </c>
      <c r="O203" s="2">
        <v>4279</v>
      </c>
      <c r="P203" s="3">
        <f>+dataMercanciaContenedores[[#This Row],[Toneladas en contenedores embarcadas en exterior con carga]]+dataMercanciaContenedores[[#This Row],[Toneladas en contenedores embarcadas en exterior vacíos]]</f>
        <v>330464</v>
      </c>
      <c r="Q203" s="2">
        <v>176331</v>
      </c>
      <c r="R203" s="2">
        <v>15085</v>
      </c>
      <c r="S203" s="3">
        <f>+dataMercanciaContenedores[[#This Row],[Toneladas en contenedores desembarcadas en exterior con carga]]+dataMercanciaContenedores[[#This Row],[Toneladas en contenedores desembarcadas en exterior vacíos]]</f>
        <v>191416</v>
      </c>
      <c r="T203" s="3">
        <f>+dataMercanciaContenedores[[#This Row],[Toneladas en contenedores embarcadas en exterior con carga]]+dataMercanciaContenedores[[#This Row],[Toneladas en contenedores desembarcadas en exterior con carga]]</f>
        <v>502516</v>
      </c>
      <c r="U203" s="3">
        <f>+dataMercanciaContenedores[[#This Row],[Toneladas en contenedores embarcadas en exterior vacíos]]+dataMercanciaContenedores[[#This Row],[Toneladas en contenedores desembarcadas en exterior vacíos]]</f>
        <v>19364</v>
      </c>
      <c r="V203" s="3">
        <f>+dataMercanciaContenedores[[#This Row],[TOTAL toneladas en contenedores en exterior con carga]]+dataMercanciaContenedores[[#This Row],[TOTAL toneladas en contenedores en exterior vacíos]]</f>
        <v>521880</v>
      </c>
      <c r="W203" s="3">
        <f>+dataMercanciaContenedores[[#This Row],[Toneladas en contenedores embarcadas en cabotaje con carga]]+dataMercanciaContenedores[[#This Row],[Toneladas en contenedores embarcadas en exterior con carga]]</f>
        <v>766431</v>
      </c>
      <c r="X203" s="3">
        <f>+dataMercanciaContenedores[[#This Row],[Toneladas en contenedores embarcadas en cabotaje vacíos]]+dataMercanciaContenedores[[#This Row],[Toneladas en contenedores embarcadas en exterior vacíos]]</f>
        <v>6098</v>
      </c>
      <c r="Y203" s="3">
        <f>+dataMercanciaContenedores[[#This Row],[TOTAL Toneladas en contenedores con carga embarcadas]]+dataMercanciaContenedores[[#This Row],[TOTAL Toneladas en contenedores vacíos embarcadas]]</f>
        <v>772529</v>
      </c>
      <c r="Z203" s="3">
        <f>+dataMercanciaContenedores[[#This Row],[Toneladas en contenedores desembarcadas en cabotaje con carga]]+dataMercanciaContenedores[[#This Row],[Toneladas en contenedores desembarcadas en exterior con carga]]</f>
        <v>243491</v>
      </c>
      <c r="AA203" s="3">
        <f>+dataMercanciaContenedores[[#This Row],[Toneladas en contenedores desembarcadas en cabotaje vacíos]]+dataMercanciaContenedores[[#This Row],[Toneladas en contenedores desembarcadas en exterior vacíos]]</f>
        <v>65067</v>
      </c>
      <c r="AB203" s="3">
        <f>+dataMercanciaContenedores[[#This Row],[TOTAL Toneladas en contenedores con carga desembarcadas]]+dataMercanciaContenedores[[#This Row],[TOTAL Toneladas en contenedores vacíos desembarcadas]]</f>
        <v>308558</v>
      </c>
      <c r="AC203" s="3">
        <f>+dataMercanciaContenedores[[#This Row],[TOTAL toneladas embarcadas en contenedor]]+dataMercanciaContenedores[[#This Row],[TOTAL toneladas desembarcadas en contenedor]]</f>
        <v>1081087</v>
      </c>
    </row>
    <row r="204" spans="1:29" hidden="1" x14ac:dyDescent="0.2">
      <c r="A204" s="1">
        <v>2010</v>
      </c>
      <c r="B204" s="1" t="s">
        <v>16</v>
      </c>
      <c r="C204" s="1" t="s">
        <v>40</v>
      </c>
      <c r="D204" s="1" t="s">
        <v>41</v>
      </c>
      <c r="E204" s="2">
        <v>42605</v>
      </c>
      <c r="F204" s="2">
        <v>43010</v>
      </c>
      <c r="G204" s="3">
        <f>+dataMercanciaContenedores[[#This Row],[Toneladas en contenedores embarcadas en cabotaje con carga]]+dataMercanciaContenedores[[#This Row],[Toneladas en contenedores embarcadas en cabotaje vacíos]]</f>
        <v>85615</v>
      </c>
      <c r="H204" s="2">
        <v>406037</v>
      </c>
      <c r="I204" s="2">
        <v>8375</v>
      </c>
      <c r="J204" s="3">
        <f>+dataMercanciaContenedores[[#This Row],[Toneladas en contenedores desembarcadas en cabotaje con carga]]+dataMercanciaContenedores[[#This Row],[Toneladas en contenedores desembarcadas en cabotaje vacíos]]</f>
        <v>414412</v>
      </c>
      <c r="K204" s="3">
        <f>+dataMercanciaContenedores[[#This Row],[Toneladas en contenedores embarcadas en cabotaje con carga]]+dataMercanciaContenedores[[#This Row],[Toneladas en contenedores desembarcadas en cabotaje con carga]]</f>
        <v>448642</v>
      </c>
      <c r="L204" s="3">
        <f>+dataMercanciaContenedores[[#This Row],[Toneladas en contenedores embarcadas en cabotaje vacíos]]+dataMercanciaContenedores[[#This Row],[Toneladas en contenedores desembarcadas en cabotaje vacíos]]</f>
        <v>51385</v>
      </c>
      <c r="M204" s="3">
        <f>+dataMercanciaContenedores[[#This Row],[TOTAL toneladas en contenedores en cabotaje con carga]]+dataMercanciaContenedores[[#This Row],[TOTAL toneladas en contenedores en cabotaje vacíos]]</f>
        <v>500027</v>
      </c>
      <c r="N204" s="2">
        <v>0</v>
      </c>
      <c r="O204" s="2">
        <v>0</v>
      </c>
      <c r="P204" s="3">
        <f>+dataMercanciaContenedores[[#This Row],[Toneladas en contenedores embarcadas en exterior con carga]]+dataMercanciaContenedores[[#This Row],[Toneladas en contenedores embarcadas en exterior vacíos]]</f>
        <v>0</v>
      </c>
      <c r="Q204" s="2">
        <v>0</v>
      </c>
      <c r="R204" s="2">
        <v>0</v>
      </c>
      <c r="S204" s="3">
        <f>+dataMercanciaContenedores[[#This Row],[Toneladas en contenedores desembarcadas en exterior con carga]]+dataMercanciaContenedores[[#This Row],[Toneladas en contenedores desembarcadas en exterior vacíos]]</f>
        <v>0</v>
      </c>
      <c r="T204" s="3">
        <f>+dataMercanciaContenedores[[#This Row],[Toneladas en contenedores embarcadas en exterior con carga]]+dataMercanciaContenedores[[#This Row],[Toneladas en contenedores desembarcadas en exterior con carga]]</f>
        <v>0</v>
      </c>
      <c r="U204" s="3">
        <f>+dataMercanciaContenedores[[#This Row],[Toneladas en contenedores embarcadas en exterior vacíos]]+dataMercanciaContenedores[[#This Row],[Toneladas en contenedores desembarcadas en exterior vacíos]]</f>
        <v>0</v>
      </c>
      <c r="V204" s="3">
        <f>+dataMercanciaContenedores[[#This Row],[TOTAL toneladas en contenedores en exterior con carga]]+dataMercanciaContenedores[[#This Row],[TOTAL toneladas en contenedores en exterior vacíos]]</f>
        <v>0</v>
      </c>
      <c r="W204" s="3">
        <f>+dataMercanciaContenedores[[#This Row],[Toneladas en contenedores embarcadas en cabotaje con carga]]+dataMercanciaContenedores[[#This Row],[Toneladas en contenedores embarcadas en exterior con carga]]</f>
        <v>42605</v>
      </c>
      <c r="X204" s="3">
        <f>+dataMercanciaContenedores[[#This Row],[Toneladas en contenedores embarcadas en cabotaje vacíos]]+dataMercanciaContenedores[[#This Row],[Toneladas en contenedores embarcadas en exterior vacíos]]</f>
        <v>43010</v>
      </c>
      <c r="Y204" s="3">
        <f>+dataMercanciaContenedores[[#This Row],[TOTAL Toneladas en contenedores con carga embarcadas]]+dataMercanciaContenedores[[#This Row],[TOTAL Toneladas en contenedores vacíos embarcadas]]</f>
        <v>85615</v>
      </c>
      <c r="Z204" s="3">
        <f>+dataMercanciaContenedores[[#This Row],[Toneladas en contenedores desembarcadas en cabotaje con carga]]+dataMercanciaContenedores[[#This Row],[Toneladas en contenedores desembarcadas en exterior con carga]]</f>
        <v>406037</v>
      </c>
      <c r="AA204" s="3">
        <f>+dataMercanciaContenedores[[#This Row],[Toneladas en contenedores desembarcadas en cabotaje vacíos]]+dataMercanciaContenedores[[#This Row],[Toneladas en contenedores desembarcadas en exterior vacíos]]</f>
        <v>8375</v>
      </c>
      <c r="AB204" s="3">
        <f>+dataMercanciaContenedores[[#This Row],[TOTAL Toneladas en contenedores con carga desembarcadas]]+dataMercanciaContenedores[[#This Row],[TOTAL Toneladas en contenedores vacíos desembarcadas]]</f>
        <v>414412</v>
      </c>
      <c r="AC204" s="3">
        <f>+dataMercanciaContenedores[[#This Row],[TOTAL toneladas embarcadas en contenedor]]+dataMercanciaContenedores[[#This Row],[TOTAL toneladas desembarcadas en contenedor]]</f>
        <v>500027</v>
      </c>
    </row>
    <row r="205" spans="1:29" hidden="1" x14ac:dyDescent="0.2">
      <c r="A205" s="1">
        <v>2010</v>
      </c>
      <c r="B205" s="1" t="s">
        <v>17</v>
      </c>
      <c r="C205" s="1" t="s">
        <v>40</v>
      </c>
      <c r="D205" s="1" t="s">
        <v>41</v>
      </c>
      <c r="E205" s="2">
        <v>828609</v>
      </c>
      <c r="F205" s="2">
        <v>28813</v>
      </c>
      <c r="G205" s="3">
        <f>+dataMercanciaContenedores[[#This Row],[Toneladas en contenedores embarcadas en cabotaje con carga]]+dataMercanciaContenedores[[#This Row],[Toneladas en contenedores embarcadas en cabotaje vacíos]]</f>
        <v>857422</v>
      </c>
      <c r="H205" s="2">
        <v>136383</v>
      </c>
      <c r="I205" s="2">
        <v>135944</v>
      </c>
      <c r="J205" s="3">
        <f>+dataMercanciaContenedores[[#This Row],[Toneladas en contenedores desembarcadas en cabotaje con carga]]+dataMercanciaContenedores[[#This Row],[Toneladas en contenedores desembarcadas en cabotaje vacíos]]</f>
        <v>272327</v>
      </c>
      <c r="K205" s="3">
        <f>+dataMercanciaContenedores[[#This Row],[Toneladas en contenedores embarcadas en cabotaje con carga]]+dataMercanciaContenedores[[#This Row],[Toneladas en contenedores desembarcadas en cabotaje con carga]]</f>
        <v>964992</v>
      </c>
      <c r="L205" s="3">
        <f>+dataMercanciaContenedores[[#This Row],[Toneladas en contenedores embarcadas en cabotaje vacíos]]+dataMercanciaContenedores[[#This Row],[Toneladas en contenedores desembarcadas en cabotaje vacíos]]</f>
        <v>164757</v>
      </c>
      <c r="M205" s="3">
        <f>+dataMercanciaContenedores[[#This Row],[TOTAL toneladas en contenedores en cabotaje con carga]]+dataMercanciaContenedores[[#This Row],[TOTAL toneladas en contenedores en cabotaje vacíos]]</f>
        <v>1129749</v>
      </c>
      <c r="N205" s="2">
        <v>9120893</v>
      </c>
      <c r="O205" s="2">
        <v>364162</v>
      </c>
      <c r="P205" s="3">
        <f>+dataMercanciaContenedores[[#This Row],[Toneladas en contenedores embarcadas en exterior con carga]]+dataMercanciaContenedores[[#This Row],[Toneladas en contenedores embarcadas en exterior vacíos]]</f>
        <v>9485055</v>
      </c>
      <c r="Q205" s="2">
        <v>8181011</v>
      </c>
      <c r="R205" s="2">
        <v>391634</v>
      </c>
      <c r="S205" s="3">
        <f>+dataMercanciaContenedores[[#This Row],[Toneladas en contenedores desembarcadas en exterior con carga]]+dataMercanciaContenedores[[#This Row],[Toneladas en contenedores desembarcadas en exterior vacíos]]</f>
        <v>8572645</v>
      </c>
      <c r="T205" s="3">
        <f>+dataMercanciaContenedores[[#This Row],[Toneladas en contenedores embarcadas en exterior con carga]]+dataMercanciaContenedores[[#This Row],[Toneladas en contenedores desembarcadas en exterior con carga]]</f>
        <v>17301904</v>
      </c>
      <c r="U205" s="3">
        <f>+dataMercanciaContenedores[[#This Row],[Toneladas en contenedores embarcadas en exterior vacíos]]+dataMercanciaContenedores[[#This Row],[Toneladas en contenedores desembarcadas en exterior vacíos]]</f>
        <v>755796</v>
      </c>
      <c r="V205" s="3">
        <f>+dataMercanciaContenedores[[#This Row],[TOTAL toneladas en contenedores en exterior con carga]]+dataMercanciaContenedores[[#This Row],[TOTAL toneladas en contenedores en exterior vacíos]]</f>
        <v>18057700</v>
      </c>
      <c r="W205" s="3">
        <f>+dataMercanciaContenedores[[#This Row],[Toneladas en contenedores embarcadas en cabotaje con carga]]+dataMercanciaContenedores[[#This Row],[Toneladas en contenedores embarcadas en exterior con carga]]</f>
        <v>9949502</v>
      </c>
      <c r="X205" s="3">
        <f>+dataMercanciaContenedores[[#This Row],[Toneladas en contenedores embarcadas en cabotaje vacíos]]+dataMercanciaContenedores[[#This Row],[Toneladas en contenedores embarcadas en exterior vacíos]]</f>
        <v>392975</v>
      </c>
      <c r="Y205" s="3">
        <f>+dataMercanciaContenedores[[#This Row],[TOTAL Toneladas en contenedores con carga embarcadas]]+dataMercanciaContenedores[[#This Row],[TOTAL Toneladas en contenedores vacíos embarcadas]]</f>
        <v>10342477</v>
      </c>
      <c r="Z205" s="3">
        <f>+dataMercanciaContenedores[[#This Row],[Toneladas en contenedores desembarcadas en cabotaje con carga]]+dataMercanciaContenedores[[#This Row],[Toneladas en contenedores desembarcadas en exterior con carga]]</f>
        <v>8317394</v>
      </c>
      <c r="AA205" s="3">
        <f>+dataMercanciaContenedores[[#This Row],[Toneladas en contenedores desembarcadas en cabotaje vacíos]]+dataMercanciaContenedores[[#This Row],[Toneladas en contenedores desembarcadas en exterior vacíos]]</f>
        <v>527578</v>
      </c>
      <c r="AB205" s="3">
        <f>+dataMercanciaContenedores[[#This Row],[TOTAL Toneladas en contenedores con carga desembarcadas]]+dataMercanciaContenedores[[#This Row],[TOTAL Toneladas en contenedores vacíos desembarcadas]]</f>
        <v>8844972</v>
      </c>
      <c r="AC205" s="3">
        <f>+dataMercanciaContenedores[[#This Row],[TOTAL toneladas embarcadas en contenedor]]+dataMercanciaContenedores[[#This Row],[TOTAL toneladas desembarcadas en contenedor]]</f>
        <v>19187449</v>
      </c>
    </row>
    <row r="206" spans="1:29" hidden="1" x14ac:dyDescent="0.2">
      <c r="A206" s="1">
        <v>2010</v>
      </c>
      <c r="B206" s="1" t="s">
        <v>18</v>
      </c>
      <c r="C206" s="1" t="s">
        <v>40</v>
      </c>
      <c r="D206" s="1" t="s">
        <v>41</v>
      </c>
      <c r="E206" s="2">
        <v>168848</v>
      </c>
      <c r="F206" s="2">
        <v>10718</v>
      </c>
      <c r="G206" s="3">
        <f>+dataMercanciaContenedores[[#This Row],[Toneladas en contenedores embarcadas en cabotaje con carga]]+dataMercanciaContenedores[[#This Row],[Toneladas en contenedores embarcadas en cabotaje vacíos]]</f>
        <v>179566</v>
      </c>
      <c r="H206" s="2">
        <v>105019</v>
      </c>
      <c r="I206" s="2">
        <v>54021</v>
      </c>
      <c r="J206" s="3">
        <f>+dataMercanciaContenedores[[#This Row],[Toneladas en contenedores desembarcadas en cabotaje con carga]]+dataMercanciaContenedores[[#This Row],[Toneladas en contenedores desembarcadas en cabotaje vacíos]]</f>
        <v>159040</v>
      </c>
      <c r="K206" s="3">
        <f>+dataMercanciaContenedores[[#This Row],[Toneladas en contenedores embarcadas en cabotaje con carga]]+dataMercanciaContenedores[[#This Row],[Toneladas en contenedores desembarcadas en cabotaje con carga]]</f>
        <v>273867</v>
      </c>
      <c r="L206" s="3">
        <f>+dataMercanciaContenedores[[#This Row],[Toneladas en contenedores embarcadas en cabotaje vacíos]]+dataMercanciaContenedores[[#This Row],[Toneladas en contenedores desembarcadas en cabotaje vacíos]]</f>
        <v>64739</v>
      </c>
      <c r="M206" s="3">
        <f>+dataMercanciaContenedores[[#This Row],[TOTAL toneladas en contenedores en cabotaje con carga]]+dataMercanciaContenedores[[#This Row],[TOTAL toneladas en contenedores en cabotaje vacíos]]</f>
        <v>338606</v>
      </c>
      <c r="N206" s="2">
        <v>3108516</v>
      </c>
      <c r="O206" s="2">
        <v>39150</v>
      </c>
      <c r="P206" s="3">
        <f>+dataMercanciaContenedores[[#This Row],[Toneladas en contenedores embarcadas en exterior con carga]]+dataMercanciaContenedores[[#This Row],[Toneladas en contenedores embarcadas en exterior vacíos]]</f>
        <v>3147666</v>
      </c>
      <c r="Q206" s="2">
        <v>2034810</v>
      </c>
      <c r="R206" s="2">
        <v>174512</v>
      </c>
      <c r="S206" s="3">
        <f>+dataMercanciaContenedores[[#This Row],[Toneladas en contenedores desembarcadas en exterior con carga]]+dataMercanciaContenedores[[#This Row],[Toneladas en contenedores desembarcadas en exterior vacíos]]</f>
        <v>2209322</v>
      </c>
      <c r="T206" s="3">
        <f>+dataMercanciaContenedores[[#This Row],[Toneladas en contenedores embarcadas en exterior con carga]]+dataMercanciaContenedores[[#This Row],[Toneladas en contenedores desembarcadas en exterior con carga]]</f>
        <v>5143326</v>
      </c>
      <c r="U206" s="3">
        <f>+dataMercanciaContenedores[[#This Row],[Toneladas en contenedores embarcadas en exterior vacíos]]+dataMercanciaContenedores[[#This Row],[Toneladas en contenedores desembarcadas en exterior vacíos]]</f>
        <v>213662</v>
      </c>
      <c r="V206" s="3">
        <f>+dataMercanciaContenedores[[#This Row],[TOTAL toneladas en contenedores en exterior con carga]]+dataMercanciaContenedores[[#This Row],[TOTAL toneladas en contenedores en exterior vacíos]]</f>
        <v>5356988</v>
      </c>
      <c r="W206" s="3">
        <f>+dataMercanciaContenedores[[#This Row],[Toneladas en contenedores embarcadas en cabotaje con carga]]+dataMercanciaContenedores[[#This Row],[Toneladas en contenedores embarcadas en exterior con carga]]</f>
        <v>3277364</v>
      </c>
      <c r="X206" s="3">
        <f>+dataMercanciaContenedores[[#This Row],[Toneladas en contenedores embarcadas en cabotaje vacíos]]+dataMercanciaContenedores[[#This Row],[Toneladas en contenedores embarcadas en exterior vacíos]]</f>
        <v>49868</v>
      </c>
      <c r="Y206" s="3">
        <f>+dataMercanciaContenedores[[#This Row],[TOTAL Toneladas en contenedores con carga embarcadas]]+dataMercanciaContenedores[[#This Row],[TOTAL Toneladas en contenedores vacíos embarcadas]]</f>
        <v>3327232</v>
      </c>
      <c r="Z206" s="3">
        <f>+dataMercanciaContenedores[[#This Row],[Toneladas en contenedores desembarcadas en cabotaje con carga]]+dataMercanciaContenedores[[#This Row],[Toneladas en contenedores desembarcadas en exterior con carga]]</f>
        <v>2139829</v>
      </c>
      <c r="AA206" s="3">
        <f>+dataMercanciaContenedores[[#This Row],[Toneladas en contenedores desembarcadas en cabotaje vacíos]]+dataMercanciaContenedores[[#This Row],[Toneladas en contenedores desembarcadas en exterior vacíos]]</f>
        <v>228533</v>
      </c>
      <c r="AB206" s="3">
        <f>+dataMercanciaContenedores[[#This Row],[TOTAL Toneladas en contenedores con carga desembarcadas]]+dataMercanciaContenedores[[#This Row],[TOTAL Toneladas en contenedores vacíos desembarcadas]]</f>
        <v>2368362</v>
      </c>
      <c r="AC206" s="3">
        <f>+dataMercanciaContenedores[[#This Row],[TOTAL toneladas embarcadas en contenedor]]+dataMercanciaContenedores[[#This Row],[TOTAL toneladas desembarcadas en contenedor]]</f>
        <v>5695594</v>
      </c>
    </row>
    <row r="207" spans="1:29" hidden="1" x14ac:dyDescent="0.2">
      <c r="A207" s="1">
        <v>2010</v>
      </c>
      <c r="B207" s="1" t="s">
        <v>19</v>
      </c>
      <c r="C207" s="1" t="s">
        <v>40</v>
      </c>
      <c r="D207" s="1" t="s">
        <v>41</v>
      </c>
      <c r="E207" s="2">
        <v>402621</v>
      </c>
      <c r="F207" s="2">
        <v>3320</v>
      </c>
      <c r="G207" s="3">
        <f>+dataMercanciaContenedores[[#This Row],[Toneladas en contenedores embarcadas en cabotaje con carga]]+dataMercanciaContenedores[[#This Row],[Toneladas en contenedores embarcadas en cabotaje vacíos]]</f>
        <v>405941</v>
      </c>
      <c r="H207" s="2">
        <v>98003</v>
      </c>
      <c r="I207" s="2">
        <v>25937</v>
      </c>
      <c r="J207" s="3">
        <f>+dataMercanciaContenedores[[#This Row],[Toneladas en contenedores desembarcadas en cabotaje con carga]]+dataMercanciaContenedores[[#This Row],[Toneladas en contenedores desembarcadas en cabotaje vacíos]]</f>
        <v>123940</v>
      </c>
      <c r="K207" s="3">
        <f>+dataMercanciaContenedores[[#This Row],[Toneladas en contenedores embarcadas en cabotaje con carga]]+dataMercanciaContenedores[[#This Row],[Toneladas en contenedores desembarcadas en cabotaje con carga]]</f>
        <v>500624</v>
      </c>
      <c r="L207" s="3">
        <f>+dataMercanciaContenedores[[#This Row],[Toneladas en contenedores embarcadas en cabotaje vacíos]]+dataMercanciaContenedores[[#This Row],[Toneladas en contenedores desembarcadas en cabotaje vacíos]]</f>
        <v>29257</v>
      </c>
      <c r="M207" s="3">
        <f>+dataMercanciaContenedores[[#This Row],[TOTAL toneladas en contenedores en cabotaje con carga]]+dataMercanciaContenedores[[#This Row],[TOTAL toneladas en contenedores en cabotaje vacíos]]</f>
        <v>529881</v>
      </c>
      <c r="N207" s="2">
        <v>106801</v>
      </c>
      <c r="O207" s="2">
        <v>782</v>
      </c>
      <c r="P207" s="3">
        <f>+dataMercanciaContenedores[[#This Row],[Toneladas en contenedores embarcadas en exterior con carga]]+dataMercanciaContenedores[[#This Row],[Toneladas en contenedores embarcadas en exterior vacíos]]</f>
        <v>107583</v>
      </c>
      <c r="Q207" s="2">
        <v>85922</v>
      </c>
      <c r="R207" s="2">
        <v>17772</v>
      </c>
      <c r="S207" s="3">
        <f>+dataMercanciaContenedores[[#This Row],[Toneladas en contenedores desembarcadas en exterior con carga]]+dataMercanciaContenedores[[#This Row],[Toneladas en contenedores desembarcadas en exterior vacíos]]</f>
        <v>103694</v>
      </c>
      <c r="T207" s="3">
        <f>+dataMercanciaContenedores[[#This Row],[Toneladas en contenedores embarcadas en exterior con carga]]+dataMercanciaContenedores[[#This Row],[Toneladas en contenedores desembarcadas en exterior con carga]]</f>
        <v>192723</v>
      </c>
      <c r="U207" s="3">
        <f>+dataMercanciaContenedores[[#This Row],[Toneladas en contenedores embarcadas en exterior vacíos]]+dataMercanciaContenedores[[#This Row],[Toneladas en contenedores desembarcadas en exterior vacíos]]</f>
        <v>18554</v>
      </c>
      <c r="V207" s="3">
        <f>+dataMercanciaContenedores[[#This Row],[TOTAL toneladas en contenedores en exterior con carga]]+dataMercanciaContenedores[[#This Row],[TOTAL toneladas en contenedores en exterior vacíos]]</f>
        <v>211277</v>
      </c>
      <c r="W207" s="3">
        <f>+dataMercanciaContenedores[[#This Row],[Toneladas en contenedores embarcadas en cabotaje con carga]]+dataMercanciaContenedores[[#This Row],[Toneladas en contenedores embarcadas en exterior con carga]]</f>
        <v>509422</v>
      </c>
      <c r="X207" s="3">
        <f>+dataMercanciaContenedores[[#This Row],[Toneladas en contenedores embarcadas en cabotaje vacíos]]+dataMercanciaContenedores[[#This Row],[Toneladas en contenedores embarcadas en exterior vacíos]]</f>
        <v>4102</v>
      </c>
      <c r="Y207" s="3">
        <f>+dataMercanciaContenedores[[#This Row],[TOTAL Toneladas en contenedores con carga embarcadas]]+dataMercanciaContenedores[[#This Row],[TOTAL Toneladas en contenedores vacíos embarcadas]]</f>
        <v>513524</v>
      </c>
      <c r="Z207" s="3">
        <f>+dataMercanciaContenedores[[#This Row],[Toneladas en contenedores desembarcadas en cabotaje con carga]]+dataMercanciaContenedores[[#This Row],[Toneladas en contenedores desembarcadas en exterior con carga]]</f>
        <v>183925</v>
      </c>
      <c r="AA207" s="3">
        <f>+dataMercanciaContenedores[[#This Row],[Toneladas en contenedores desembarcadas en cabotaje vacíos]]+dataMercanciaContenedores[[#This Row],[Toneladas en contenedores desembarcadas en exterior vacíos]]</f>
        <v>43709</v>
      </c>
      <c r="AB207" s="3">
        <f>+dataMercanciaContenedores[[#This Row],[TOTAL Toneladas en contenedores con carga desembarcadas]]+dataMercanciaContenedores[[#This Row],[TOTAL Toneladas en contenedores vacíos desembarcadas]]</f>
        <v>227634</v>
      </c>
      <c r="AC207" s="3">
        <f>+dataMercanciaContenedores[[#This Row],[TOTAL toneladas embarcadas en contenedor]]+dataMercanciaContenedores[[#This Row],[TOTAL toneladas desembarcadas en contenedor]]</f>
        <v>741158</v>
      </c>
    </row>
    <row r="208" spans="1:29" hidden="1" x14ac:dyDescent="0.2">
      <c r="A208" s="1">
        <v>2010</v>
      </c>
      <c r="B208" s="1" t="s">
        <v>20</v>
      </c>
      <c r="C208" s="1" t="s">
        <v>40</v>
      </c>
      <c r="D208" s="1" t="s">
        <v>41</v>
      </c>
      <c r="E208" s="2">
        <v>50604</v>
      </c>
      <c r="F208" s="2">
        <v>148</v>
      </c>
      <c r="G208" s="3">
        <f>+dataMercanciaContenedores[[#This Row],[Toneladas en contenedores embarcadas en cabotaje con carga]]+dataMercanciaContenedores[[#This Row],[Toneladas en contenedores embarcadas en cabotaje vacíos]]</f>
        <v>50752</v>
      </c>
      <c r="H208" s="2">
        <v>267</v>
      </c>
      <c r="I208" s="2">
        <v>2218</v>
      </c>
      <c r="J208" s="3">
        <f>+dataMercanciaContenedores[[#This Row],[Toneladas en contenedores desembarcadas en cabotaje con carga]]+dataMercanciaContenedores[[#This Row],[Toneladas en contenedores desembarcadas en cabotaje vacíos]]</f>
        <v>2485</v>
      </c>
      <c r="K208" s="3">
        <f>+dataMercanciaContenedores[[#This Row],[Toneladas en contenedores embarcadas en cabotaje con carga]]+dataMercanciaContenedores[[#This Row],[Toneladas en contenedores desembarcadas en cabotaje con carga]]</f>
        <v>50871</v>
      </c>
      <c r="L208" s="3">
        <f>+dataMercanciaContenedores[[#This Row],[Toneladas en contenedores embarcadas en cabotaje vacíos]]+dataMercanciaContenedores[[#This Row],[Toneladas en contenedores desembarcadas en cabotaje vacíos]]</f>
        <v>2366</v>
      </c>
      <c r="M208" s="3">
        <f>+dataMercanciaContenedores[[#This Row],[TOTAL toneladas en contenedores en cabotaje con carga]]+dataMercanciaContenedores[[#This Row],[TOTAL toneladas en contenedores en cabotaje vacíos]]</f>
        <v>53237</v>
      </c>
      <c r="N208" s="2">
        <v>1157463</v>
      </c>
      <c r="O208" s="2">
        <v>281</v>
      </c>
      <c r="P208" s="3">
        <f>+dataMercanciaContenedores[[#This Row],[Toneladas en contenedores embarcadas en exterior con carga]]+dataMercanciaContenedores[[#This Row],[Toneladas en contenedores embarcadas en exterior vacíos]]</f>
        <v>1157744</v>
      </c>
      <c r="Q208" s="2">
        <v>56029</v>
      </c>
      <c r="R208" s="2">
        <v>95828</v>
      </c>
      <c r="S208" s="3">
        <f>+dataMercanciaContenedores[[#This Row],[Toneladas en contenedores desembarcadas en exterior con carga]]+dataMercanciaContenedores[[#This Row],[Toneladas en contenedores desembarcadas en exterior vacíos]]</f>
        <v>151857</v>
      </c>
      <c r="T208" s="3">
        <f>+dataMercanciaContenedores[[#This Row],[Toneladas en contenedores embarcadas en exterior con carga]]+dataMercanciaContenedores[[#This Row],[Toneladas en contenedores desembarcadas en exterior con carga]]</f>
        <v>1213492</v>
      </c>
      <c r="U208" s="3">
        <f>+dataMercanciaContenedores[[#This Row],[Toneladas en contenedores embarcadas en exterior vacíos]]+dataMercanciaContenedores[[#This Row],[Toneladas en contenedores desembarcadas en exterior vacíos]]</f>
        <v>96109</v>
      </c>
      <c r="V208" s="3">
        <f>+dataMercanciaContenedores[[#This Row],[TOTAL toneladas en contenedores en exterior con carga]]+dataMercanciaContenedores[[#This Row],[TOTAL toneladas en contenedores en exterior vacíos]]</f>
        <v>1309601</v>
      </c>
      <c r="W208" s="3">
        <f>+dataMercanciaContenedores[[#This Row],[Toneladas en contenedores embarcadas en cabotaje con carga]]+dataMercanciaContenedores[[#This Row],[Toneladas en contenedores embarcadas en exterior con carga]]</f>
        <v>1208067</v>
      </c>
      <c r="X208" s="3">
        <f>+dataMercanciaContenedores[[#This Row],[Toneladas en contenedores embarcadas en cabotaje vacíos]]+dataMercanciaContenedores[[#This Row],[Toneladas en contenedores embarcadas en exterior vacíos]]</f>
        <v>429</v>
      </c>
      <c r="Y208" s="3">
        <f>+dataMercanciaContenedores[[#This Row],[TOTAL Toneladas en contenedores con carga embarcadas]]+dataMercanciaContenedores[[#This Row],[TOTAL Toneladas en contenedores vacíos embarcadas]]</f>
        <v>1208496</v>
      </c>
      <c r="Z208" s="3">
        <f>+dataMercanciaContenedores[[#This Row],[Toneladas en contenedores desembarcadas en cabotaje con carga]]+dataMercanciaContenedores[[#This Row],[Toneladas en contenedores desembarcadas en exterior con carga]]</f>
        <v>56296</v>
      </c>
      <c r="AA208" s="3">
        <f>+dataMercanciaContenedores[[#This Row],[Toneladas en contenedores desembarcadas en cabotaje vacíos]]+dataMercanciaContenedores[[#This Row],[Toneladas en contenedores desembarcadas en exterior vacíos]]</f>
        <v>98046</v>
      </c>
      <c r="AB208" s="3">
        <f>+dataMercanciaContenedores[[#This Row],[TOTAL Toneladas en contenedores con carga desembarcadas]]+dataMercanciaContenedores[[#This Row],[TOTAL Toneladas en contenedores vacíos desembarcadas]]</f>
        <v>154342</v>
      </c>
      <c r="AC208" s="3">
        <f>+dataMercanciaContenedores[[#This Row],[TOTAL toneladas embarcadas en contenedor]]+dataMercanciaContenedores[[#This Row],[TOTAL toneladas desembarcadas en contenedor]]</f>
        <v>1362838</v>
      </c>
    </row>
    <row r="209" spans="1:29" hidden="1" x14ac:dyDescent="0.2">
      <c r="A209" s="1">
        <v>2010</v>
      </c>
      <c r="B209" s="1" t="s">
        <v>21</v>
      </c>
      <c r="C209" s="1" t="s">
        <v>40</v>
      </c>
      <c r="D209" s="1" t="s">
        <v>41</v>
      </c>
      <c r="E209" s="2">
        <v>4907</v>
      </c>
      <c r="F209" s="2">
        <v>5068</v>
      </c>
      <c r="G209" s="3">
        <f>+dataMercanciaContenedores[[#This Row],[Toneladas en contenedores embarcadas en cabotaje con carga]]+dataMercanciaContenedores[[#This Row],[Toneladas en contenedores embarcadas en cabotaje vacíos]]</f>
        <v>9975</v>
      </c>
      <c r="H209" s="2">
        <v>25051</v>
      </c>
      <c r="I209" s="2">
        <v>3430</v>
      </c>
      <c r="J209" s="3">
        <f>+dataMercanciaContenedores[[#This Row],[Toneladas en contenedores desembarcadas en cabotaje con carga]]+dataMercanciaContenedores[[#This Row],[Toneladas en contenedores desembarcadas en cabotaje vacíos]]</f>
        <v>28481</v>
      </c>
      <c r="K209" s="3">
        <f>+dataMercanciaContenedores[[#This Row],[Toneladas en contenedores embarcadas en cabotaje con carga]]+dataMercanciaContenedores[[#This Row],[Toneladas en contenedores desembarcadas en cabotaje con carga]]</f>
        <v>29958</v>
      </c>
      <c r="L209" s="3">
        <f>+dataMercanciaContenedores[[#This Row],[Toneladas en contenedores embarcadas en cabotaje vacíos]]+dataMercanciaContenedores[[#This Row],[Toneladas en contenedores desembarcadas en cabotaje vacíos]]</f>
        <v>8498</v>
      </c>
      <c r="M209" s="3">
        <f>+dataMercanciaContenedores[[#This Row],[TOTAL toneladas en contenedores en cabotaje con carga]]+dataMercanciaContenedores[[#This Row],[TOTAL toneladas en contenedores en cabotaje vacíos]]</f>
        <v>38456</v>
      </c>
      <c r="N209" s="2">
        <v>86</v>
      </c>
      <c r="O209" s="2">
        <v>719</v>
      </c>
      <c r="P209" s="3">
        <f>+dataMercanciaContenedores[[#This Row],[Toneladas en contenedores embarcadas en exterior con carga]]+dataMercanciaContenedores[[#This Row],[Toneladas en contenedores embarcadas en exterior vacíos]]</f>
        <v>805</v>
      </c>
      <c r="Q209" s="2">
        <v>6224</v>
      </c>
      <c r="R209" s="2">
        <v>0</v>
      </c>
      <c r="S209" s="3">
        <f>+dataMercanciaContenedores[[#This Row],[Toneladas en contenedores desembarcadas en exterior con carga]]+dataMercanciaContenedores[[#This Row],[Toneladas en contenedores desembarcadas en exterior vacíos]]</f>
        <v>6224</v>
      </c>
      <c r="T209" s="3">
        <f>+dataMercanciaContenedores[[#This Row],[Toneladas en contenedores embarcadas en exterior con carga]]+dataMercanciaContenedores[[#This Row],[Toneladas en contenedores desembarcadas en exterior con carga]]</f>
        <v>6310</v>
      </c>
      <c r="U209" s="3">
        <f>+dataMercanciaContenedores[[#This Row],[Toneladas en contenedores embarcadas en exterior vacíos]]+dataMercanciaContenedores[[#This Row],[Toneladas en contenedores desembarcadas en exterior vacíos]]</f>
        <v>719</v>
      </c>
      <c r="V209" s="3">
        <f>+dataMercanciaContenedores[[#This Row],[TOTAL toneladas en contenedores en exterior con carga]]+dataMercanciaContenedores[[#This Row],[TOTAL toneladas en contenedores en exterior vacíos]]</f>
        <v>7029</v>
      </c>
      <c r="W209" s="3">
        <f>+dataMercanciaContenedores[[#This Row],[Toneladas en contenedores embarcadas en cabotaje con carga]]+dataMercanciaContenedores[[#This Row],[Toneladas en contenedores embarcadas en exterior con carga]]</f>
        <v>4993</v>
      </c>
      <c r="X209" s="3">
        <f>+dataMercanciaContenedores[[#This Row],[Toneladas en contenedores embarcadas en cabotaje vacíos]]+dataMercanciaContenedores[[#This Row],[Toneladas en contenedores embarcadas en exterior vacíos]]</f>
        <v>5787</v>
      </c>
      <c r="Y209" s="3">
        <f>+dataMercanciaContenedores[[#This Row],[TOTAL Toneladas en contenedores con carga embarcadas]]+dataMercanciaContenedores[[#This Row],[TOTAL Toneladas en contenedores vacíos embarcadas]]</f>
        <v>10780</v>
      </c>
      <c r="Z209" s="3">
        <f>+dataMercanciaContenedores[[#This Row],[Toneladas en contenedores desembarcadas en cabotaje con carga]]+dataMercanciaContenedores[[#This Row],[Toneladas en contenedores desembarcadas en exterior con carga]]</f>
        <v>31275</v>
      </c>
      <c r="AA209" s="3">
        <f>+dataMercanciaContenedores[[#This Row],[Toneladas en contenedores desembarcadas en cabotaje vacíos]]+dataMercanciaContenedores[[#This Row],[Toneladas en contenedores desembarcadas en exterior vacíos]]</f>
        <v>3430</v>
      </c>
      <c r="AB209" s="3">
        <f>+dataMercanciaContenedores[[#This Row],[TOTAL Toneladas en contenedores con carga desembarcadas]]+dataMercanciaContenedores[[#This Row],[TOTAL Toneladas en contenedores vacíos desembarcadas]]</f>
        <v>34705</v>
      </c>
      <c r="AC209" s="3">
        <f>+dataMercanciaContenedores[[#This Row],[TOTAL toneladas embarcadas en contenedor]]+dataMercanciaContenedores[[#This Row],[TOTAL toneladas desembarcadas en contenedor]]</f>
        <v>45485</v>
      </c>
    </row>
    <row r="210" spans="1:29" hidden="1" x14ac:dyDescent="0.2">
      <c r="A210" s="1">
        <v>2010</v>
      </c>
      <c r="B210" s="1" t="s">
        <v>22</v>
      </c>
      <c r="C210" s="1" t="s">
        <v>40</v>
      </c>
      <c r="D210" s="1" t="s">
        <v>41</v>
      </c>
      <c r="E210" s="2">
        <v>0</v>
      </c>
      <c r="F210" s="2">
        <v>0</v>
      </c>
      <c r="G210" s="3">
        <f>+dataMercanciaContenedores[[#This Row],[Toneladas en contenedores embarcadas en cabotaje con carga]]+dataMercanciaContenedores[[#This Row],[Toneladas en contenedores embarcadas en cabotaje vacíos]]</f>
        <v>0</v>
      </c>
      <c r="H210" s="2">
        <v>0</v>
      </c>
      <c r="I210" s="2">
        <v>0</v>
      </c>
      <c r="J210" s="3">
        <f>+dataMercanciaContenedores[[#This Row],[Toneladas en contenedores desembarcadas en cabotaje con carga]]+dataMercanciaContenedores[[#This Row],[Toneladas en contenedores desembarcadas en cabotaje vacíos]]</f>
        <v>0</v>
      </c>
      <c r="K210" s="3">
        <f>+dataMercanciaContenedores[[#This Row],[Toneladas en contenedores embarcadas en cabotaje con carga]]+dataMercanciaContenedores[[#This Row],[Toneladas en contenedores desembarcadas en cabotaje con carga]]</f>
        <v>0</v>
      </c>
      <c r="L210" s="3">
        <f>+dataMercanciaContenedores[[#This Row],[Toneladas en contenedores embarcadas en cabotaje vacíos]]+dataMercanciaContenedores[[#This Row],[Toneladas en contenedores desembarcadas en cabotaje vacíos]]</f>
        <v>0</v>
      </c>
      <c r="M210" s="3">
        <f>+dataMercanciaContenedores[[#This Row],[TOTAL toneladas en contenedores en cabotaje con carga]]+dataMercanciaContenedores[[#This Row],[TOTAL toneladas en contenedores en cabotaje vacíos]]</f>
        <v>0</v>
      </c>
      <c r="N210" s="2">
        <v>1038</v>
      </c>
      <c r="O210" s="2">
        <v>318</v>
      </c>
      <c r="P210" s="3">
        <f>+dataMercanciaContenedores[[#This Row],[Toneladas en contenedores embarcadas en exterior con carga]]+dataMercanciaContenedores[[#This Row],[Toneladas en contenedores embarcadas en exterior vacíos]]</f>
        <v>1356</v>
      </c>
      <c r="Q210" s="2">
        <v>3995</v>
      </c>
      <c r="R210" s="2">
        <v>0</v>
      </c>
      <c r="S210" s="3">
        <f>+dataMercanciaContenedores[[#This Row],[Toneladas en contenedores desembarcadas en exterior con carga]]+dataMercanciaContenedores[[#This Row],[Toneladas en contenedores desembarcadas en exterior vacíos]]</f>
        <v>3995</v>
      </c>
      <c r="T210" s="3">
        <f>+dataMercanciaContenedores[[#This Row],[Toneladas en contenedores embarcadas en exterior con carga]]+dataMercanciaContenedores[[#This Row],[Toneladas en contenedores desembarcadas en exterior con carga]]</f>
        <v>5033</v>
      </c>
      <c r="U210" s="3">
        <f>+dataMercanciaContenedores[[#This Row],[Toneladas en contenedores embarcadas en exterior vacíos]]+dataMercanciaContenedores[[#This Row],[Toneladas en contenedores desembarcadas en exterior vacíos]]</f>
        <v>318</v>
      </c>
      <c r="V210" s="3">
        <f>+dataMercanciaContenedores[[#This Row],[TOTAL toneladas en contenedores en exterior con carga]]+dataMercanciaContenedores[[#This Row],[TOTAL toneladas en contenedores en exterior vacíos]]</f>
        <v>5351</v>
      </c>
      <c r="W210" s="3">
        <f>+dataMercanciaContenedores[[#This Row],[Toneladas en contenedores embarcadas en cabotaje con carga]]+dataMercanciaContenedores[[#This Row],[Toneladas en contenedores embarcadas en exterior con carga]]</f>
        <v>1038</v>
      </c>
      <c r="X210" s="3">
        <f>+dataMercanciaContenedores[[#This Row],[Toneladas en contenedores embarcadas en cabotaje vacíos]]+dataMercanciaContenedores[[#This Row],[Toneladas en contenedores embarcadas en exterior vacíos]]</f>
        <v>318</v>
      </c>
      <c r="Y210" s="3">
        <f>+dataMercanciaContenedores[[#This Row],[TOTAL Toneladas en contenedores con carga embarcadas]]+dataMercanciaContenedores[[#This Row],[TOTAL Toneladas en contenedores vacíos embarcadas]]</f>
        <v>1356</v>
      </c>
      <c r="Z210" s="3">
        <f>+dataMercanciaContenedores[[#This Row],[Toneladas en contenedores desembarcadas en cabotaje con carga]]+dataMercanciaContenedores[[#This Row],[Toneladas en contenedores desembarcadas en exterior con carga]]</f>
        <v>3995</v>
      </c>
      <c r="AA210" s="3">
        <f>+dataMercanciaContenedores[[#This Row],[Toneladas en contenedores desembarcadas en cabotaje vacíos]]+dataMercanciaContenedores[[#This Row],[Toneladas en contenedores desembarcadas en exterior vacíos]]</f>
        <v>0</v>
      </c>
      <c r="AB210" s="3">
        <f>+dataMercanciaContenedores[[#This Row],[TOTAL Toneladas en contenedores con carga desembarcadas]]+dataMercanciaContenedores[[#This Row],[TOTAL Toneladas en contenedores vacíos desembarcadas]]</f>
        <v>3995</v>
      </c>
      <c r="AC210" s="3">
        <f>+dataMercanciaContenedores[[#This Row],[TOTAL toneladas embarcadas en contenedor]]+dataMercanciaContenedores[[#This Row],[TOTAL toneladas desembarcadas en contenedor]]</f>
        <v>5351</v>
      </c>
    </row>
    <row r="211" spans="1:29" hidden="1" x14ac:dyDescent="0.2">
      <c r="A211" s="1">
        <v>2010</v>
      </c>
      <c r="B211" s="1" t="s">
        <v>23</v>
      </c>
      <c r="C211" s="1" t="s">
        <v>40</v>
      </c>
      <c r="D211" s="1" t="s">
        <v>41</v>
      </c>
      <c r="E211" s="2">
        <v>38864</v>
      </c>
      <c r="F211" s="2">
        <v>2768</v>
      </c>
      <c r="G211" s="3">
        <f>+dataMercanciaContenedores[[#This Row],[Toneladas en contenedores embarcadas en cabotaje con carga]]+dataMercanciaContenedores[[#This Row],[Toneladas en contenedores embarcadas en cabotaje vacíos]]</f>
        <v>41632</v>
      </c>
      <c r="H211" s="2">
        <v>9069</v>
      </c>
      <c r="I211" s="2">
        <v>10620</v>
      </c>
      <c r="J211" s="3">
        <f>+dataMercanciaContenedores[[#This Row],[Toneladas en contenedores desembarcadas en cabotaje con carga]]+dataMercanciaContenedores[[#This Row],[Toneladas en contenedores desembarcadas en cabotaje vacíos]]</f>
        <v>19689</v>
      </c>
      <c r="K211" s="3">
        <f>+dataMercanciaContenedores[[#This Row],[Toneladas en contenedores embarcadas en cabotaje con carga]]+dataMercanciaContenedores[[#This Row],[Toneladas en contenedores desembarcadas en cabotaje con carga]]</f>
        <v>47933</v>
      </c>
      <c r="L211" s="3">
        <f>+dataMercanciaContenedores[[#This Row],[Toneladas en contenedores embarcadas en cabotaje vacíos]]+dataMercanciaContenedores[[#This Row],[Toneladas en contenedores desembarcadas en cabotaje vacíos]]</f>
        <v>13388</v>
      </c>
      <c r="M211" s="3">
        <f>+dataMercanciaContenedores[[#This Row],[TOTAL toneladas en contenedores en cabotaje con carga]]+dataMercanciaContenedores[[#This Row],[TOTAL toneladas en contenedores en cabotaje vacíos]]</f>
        <v>61321</v>
      </c>
      <c r="N211" s="2">
        <v>220081</v>
      </c>
      <c r="O211" s="2">
        <v>812</v>
      </c>
      <c r="P211" s="3">
        <f>+dataMercanciaContenedores[[#This Row],[Toneladas en contenedores embarcadas en exterior con carga]]+dataMercanciaContenedores[[#This Row],[Toneladas en contenedores embarcadas en exterior vacíos]]</f>
        <v>220893</v>
      </c>
      <c r="Q211" s="2">
        <v>159777</v>
      </c>
      <c r="R211" s="2">
        <v>2850</v>
      </c>
      <c r="S211" s="3">
        <f>+dataMercanciaContenedores[[#This Row],[Toneladas en contenedores desembarcadas en exterior con carga]]+dataMercanciaContenedores[[#This Row],[Toneladas en contenedores desembarcadas en exterior vacíos]]</f>
        <v>162627</v>
      </c>
      <c r="T211" s="3">
        <f>+dataMercanciaContenedores[[#This Row],[Toneladas en contenedores embarcadas en exterior con carga]]+dataMercanciaContenedores[[#This Row],[Toneladas en contenedores desembarcadas en exterior con carga]]</f>
        <v>379858</v>
      </c>
      <c r="U211" s="3">
        <f>+dataMercanciaContenedores[[#This Row],[Toneladas en contenedores embarcadas en exterior vacíos]]+dataMercanciaContenedores[[#This Row],[Toneladas en contenedores desembarcadas en exterior vacíos]]</f>
        <v>3662</v>
      </c>
      <c r="V211" s="3">
        <f>+dataMercanciaContenedores[[#This Row],[TOTAL toneladas en contenedores en exterior con carga]]+dataMercanciaContenedores[[#This Row],[TOTAL toneladas en contenedores en exterior vacíos]]</f>
        <v>383520</v>
      </c>
      <c r="W211" s="3">
        <f>+dataMercanciaContenedores[[#This Row],[Toneladas en contenedores embarcadas en cabotaje con carga]]+dataMercanciaContenedores[[#This Row],[Toneladas en contenedores embarcadas en exterior con carga]]</f>
        <v>258945</v>
      </c>
      <c r="X211" s="3">
        <f>+dataMercanciaContenedores[[#This Row],[Toneladas en contenedores embarcadas en cabotaje vacíos]]+dataMercanciaContenedores[[#This Row],[Toneladas en contenedores embarcadas en exterior vacíos]]</f>
        <v>3580</v>
      </c>
      <c r="Y211" s="3">
        <f>+dataMercanciaContenedores[[#This Row],[TOTAL Toneladas en contenedores con carga embarcadas]]+dataMercanciaContenedores[[#This Row],[TOTAL Toneladas en contenedores vacíos embarcadas]]</f>
        <v>262525</v>
      </c>
      <c r="Z211" s="3">
        <f>+dataMercanciaContenedores[[#This Row],[Toneladas en contenedores desembarcadas en cabotaje con carga]]+dataMercanciaContenedores[[#This Row],[Toneladas en contenedores desembarcadas en exterior con carga]]</f>
        <v>168846</v>
      </c>
      <c r="AA211" s="3">
        <f>+dataMercanciaContenedores[[#This Row],[Toneladas en contenedores desembarcadas en cabotaje vacíos]]+dataMercanciaContenedores[[#This Row],[Toneladas en contenedores desembarcadas en exterior vacíos]]</f>
        <v>13470</v>
      </c>
      <c r="AB211" s="3">
        <f>+dataMercanciaContenedores[[#This Row],[TOTAL Toneladas en contenedores con carga desembarcadas]]+dataMercanciaContenedores[[#This Row],[TOTAL Toneladas en contenedores vacíos desembarcadas]]</f>
        <v>182316</v>
      </c>
      <c r="AC211" s="3">
        <f>+dataMercanciaContenedores[[#This Row],[TOTAL toneladas embarcadas en contenedor]]+dataMercanciaContenedores[[#This Row],[TOTAL toneladas desembarcadas en contenedor]]</f>
        <v>444841</v>
      </c>
    </row>
    <row r="212" spans="1:29" hidden="1" x14ac:dyDescent="0.2">
      <c r="A212" s="1">
        <v>2010</v>
      </c>
      <c r="B212" s="1" t="s">
        <v>24</v>
      </c>
      <c r="C212" s="1" t="s">
        <v>40</v>
      </c>
      <c r="D212" s="1" t="s">
        <v>41</v>
      </c>
      <c r="E212" s="2">
        <v>0</v>
      </c>
      <c r="F212" s="2">
        <v>0</v>
      </c>
      <c r="G212" s="3">
        <f>+dataMercanciaContenedores[[#This Row],[Toneladas en contenedores embarcadas en cabotaje con carga]]+dataMercanciaContenedores[[#This Row],[Toneladas en contenedores embarcadas en cabotaje vacíos]]</f>
        <v>0</v>
      </c>
      <c r="H212" s="2">
        <v>0</v>
      </c>
      <c r="I212" s="2">
        <v>0</v>
      </c>
      <c r="J212" s="3">
        <f>+dataMercanciaContenedores[[#This Row],[Toneladas en contenedores desembarcadas en cabotaje con carga]]+dataMercanciaContenedores[[#This Row],[Toneladas en contenedores desembarcadas en cabotaje vacíos]]</f>
        <v>0</v>
      </c>
      <c r="K212" s="3">
        <f>+dataMercanciaContenedores[[#This Row],[Toneladas en contenedores embarcadas en cabotaje con carga]]+dataMercanciaContenedores[[#This Row],[Toneladas en contenedores desembarcadas en cabotaje con carga]]</f>
        <v>0</v>
      </c>
      <c r="L212" s="3">
        <f>+dataMercanciaContenedores[[#This Row],[Toneladas en contenedores embarcadas en cabotaje vacíos]]+dataMercanciaContenedores[[#This Row],[Toneladas en contenedores desembarcadas en cabotaje vacíos]]</f>
        <v>0</v>
      </c>
      <c r="M212" s="3">
        <f>+dataMercanciaContenedores[[#This Row],[TOTAL toneladas en contenedores en cabotaje con carga]]+dataMercanciaContenedores[[#This Row],[TOTAL toneladas en contenedores en cabotaje vacíos]]</f>
        <v>0</v>
      </c>
      <c r="N212" s="2">
        <v>0</v>
      </c>
      <c r="O212" s="2">
        <v>0</v>
      </c>
      <c r="P212" s="3">
        <f>+dataMercanciaContenedores[[#This Row],[Toneladas en contenedores embarcadas en exterior con carga]]+dataMercanciaContenedores[[#This Row],[Toneladas en contenedores embarcadas en exterior vacíos]]</f>
        <v>0</v>
      </c>
      <c r="Q212" s="2">
        <v>0</v>
      </c>
      <c r="R212" s="2">
        <v>0</v>
      </c>
      <c r="S212" s="3">
        <f>+dataMercanciaContenedores[[#This Row],[Toneladas en contenedores desembarcadas en exterior con carga]]+dataMercanciaContenedores[[#This Row],[Toneladas en contenedores desembarcadas en exterior vacíos]]</f>
        <v>0</v>
      </c>
      <c r="T212" s="3">
        <f>+dataMercanciaContenedores[[#This Row],[Toneladas en contenedores embarcadas en exterior con carga]]+dataMercanciaContenedores[[#This Row],[Toneladas en contenedores desembarcadas en exterior con carga]]</f>
        <v>0</v>
      </c>
      <c r="U212" s="3">
        <f>+dataMercanciaContenedores[[#This Row],[Toneladas en contenedores embarcadas en exterior vacíos]]+dataMercanciaContenedores[[#This Row],[Toneladas en contenedores desembarcadas en exterior vacíos]]</f>
        <v>0</v>
      </c>
      <c r="V212" s="3">
        <f>+dataMercanciaContenedores[[#This Row],[TOTAL toneladas en contenedores en exterior con carga]]+dataMercanciaContenedores[[#This Row],[TOTAL toneladas en contenedores en exterior vacíos]]</f>
        <v>0</v>
      </c>
      <c r="W212" s="3">
        <f>+dataMercanciaContenedores[[#This Row],[Toneladas en contenedores embarcadas en cabotaje con carga]]+dataMercanciaContenedores[[#This Row],[Toneladas en contenedores embarcadas en exterior con carga]]</f>
        <v>0</v>
      </c>
      <c r="X212" s="3">
        <f>+dataMercanciaContenedores[[#This Row],[Toneladas en contenedores embarcadas en cabotaje vacíos]]+dataMercanciaContenedores[[#This Row],[Toneladas en contenedores embarcadas en exterior vacíos]]</f>
        <v>0</v>
      </c>
      <c r="Y212" s="3">
        <f>+dataMercanciaContenedores[[#This Row],[TOTAL Toneladas en contenedores con carga embarcadas]]+dataMercanciaContenedores[[#This Row],[TOTAL Toneladas en contenedores vacíos embarcadas]]</f>
        <v>0</v>
      </c>
      <c r="Z212" s="3">
        <f>+dataMercanciaContenedores[[#This Row],[Toneladas en contenedores desembarcadas en cabotaje con carga]]+dataMercanciaContenedores[[#This Row],[Toneladas en contenedores desembarcadas en exterior con carga]]</f>
        <v>0</v>
      </c>
      <c r="AA212" s="3">
        <f>+dataMercanciaContenedores[[#This Row],[Toneladas en contenedores desembarcadas en cabotaje vacíos]]+dataMercanciaContenedores[[#This Row],[Toneladas en contenedores desembarcadas en exterior vacíos]]</f>
        <v>0</v>
      </c>
      <c r="AB212" s="3">
        <f>+dataMercanciaContenedores[[#This Row],[TOTAL Toneladas en contenedores con carga desembarcadas]]+dataMercanciaContenedores[[#This Row],[TOTAL Toneladas en contenedores vacíos desembarcadas]]</f>
        <v>0</v>
      </c>
      <c r="AC212" s="3">
        <f>+dataMercanciaContenedores[[#This Row],[TOTAL toneladas embarcadas en contenedor]]+dataMercanciaContenedores[[#This Row],[TOTAL toneladas desembarcadas en contenedor]]</f>
        <v>0</v>
      </c>
    </row>
    <row r="213" spans="1:29" hidden="1" x14ac:dyDescent="0.2">
      <c r="A213" s="1">
        <v>2010</v>
      </c>
      <c r="B213" s="1" t="s">
        <v>25</v>
      </c>
      <c r="C213" s="1" t="s">
        <v>40</v>
      </c>
      <c r="D213" s="1" t="s">
        <v>41</v>
      </c>
      <c r="E213" s="2">
        <v>233219</v>
      </c>
      <c r="F213" s="2">
        <v>117065</v>
      </c>
      <c r="G213" s="3">
        <f>+dataMercanciaContenedores[[#This Row],[Toneladas en contenedores embarcadas en cabotaje con carga]]+dataMercanciaContenedores[[#This Row],[Toneladas en contenedores embarcadas en cabotaje vacíos]]</f>
        <v>350284</v>
      </c>
      <c r="H213" s="2">
        <v>805927</v>
      </c>
      <c r="I213" s="2">
        <v>13824</v>
      </c>
      <c r="J213" s="3">
        <f>+dataMercanciaContenedores[[#This Row],[Toneladas en contenedores desembarcadas en cabotaje con carga]]+dataMercanciaContenedores[[#This Row],[Toneladas en contenedores desembarcadas en cabotaje vacíos]]</f>
        <v>819751</v>
      </c>
      <c r="K213" s="3">
        <f>+dataMercanciaContenedores[[#This Row],[Toneladas en contenedores embarcadas en cabotaje con carga]]+dataMercanciaContenedores[[#This Row],[Toneladas en contenedores desembarcadas en cabotaje con carga]]</f>
        <v>1039146</v>
      </c>
      <c r="L213" s="3">
        <f>+dataMercanciaContenedores[[#This Row],[Toneladas en contenedores embarcadas en cabotaje vacíos]]+dataMercanciaContenedores[[#This Row],[Toneladas en contenedores desembarcadas en cabotaje vacíos]]</f>
        <v>130889</v>
      </c>
      <c r="M213" s="3">
        <f>+dataMercanciaContenedores[[#This Row],[TOTAL toneladas en contenedores en cabotaje con carga]]+dataMercanciaContenedores[[#This Row],[TOTAL toneladas en contenedores en cabotaje vacíos]]</f>
        <v>1170035</v>
      </c>
      <c r="N213" s="2">
        <v>4487706</v>
      </c>
      <c r="O213" s="2">
        <v>315626</v>
      </c>
      <c r="P213" s="3">
        <f>+dataMercanciaContenedores[[#This Row],[Toneladas en contenedores embarcadas en exterior con carga]]+dataMercanciaContenedores[[#This Row],[Toneladas en contenedores embarcadas en exterior vacíos]]</f>
        <v>4803332</v>
      </c>
      <c r="Q213" s="2">
        <v>4887115</v>
      </c>
      <c r="R213" s="2">
        <v>110040</v>
      </c>
      <c r="S213" s="3">
        <f>+dataMercanciaContenedores[[#This Row],[Toneladas en contenedores desembarcadas en exterior con carga]]+dataMercanciaContenedores[[#This Row],[Toneladas en contenedores desembarcadas en exterior vacíos]]</f>
        <v>4997155</v>
      </c>
      <c r="T213" s="3">
        <f>+dataMercanciaContenedores[[#This Row],[Toneladas en contenedores embarcadas en exterior con carga]]+dataMercanciaContenedores[[#This Row],[Toneladas en contenedores desembarcadas en exterior con carga]]</f>
        <v>9374821</v>
      </c>
      <c r="U213" s="3">
        <f>+dataMercanciaContenedores[[#This Row],[Toneladas en contenedores embarcadas en exterior vacíos]]+dataMercanciaContenedores[[#This Row],[Toneladas en contenedores desembarcadas en exterior vacíos]]</f>
        <v>425666</v>
      </c>
      <c r="V213" s="3">
        <f>+dataMercanciaContenedores[[#This Row],[TOTAL toneladas en contenedores en exterior con carga]]+dataMercanciaContenedores[[#This Row],[TOTAL toneladas en contenedores en exterior vacíos]]</f>
        <v>9800487</v>
      </c>
      <c r="W213" s="3">
        <f>+dataMercanciaContenedores[[#This Row],[Toneladas en contenedores embarcadas en cabotaje con carga]]+dataMercanciaContenedores[[#This Row],[Toneladas en contenedores embarcadas en exterior con carga]]</f>
        <v>4720925</v>
      </c>
      <c r="X213" s="3">
        <f>+dataMercanciaContenedores[[#This Row],[Toneladas en contenedores embarcadas en cabotaje vacíos]]+dataMercanciaContenedores[[#This Row],[Toneladas en contenedores embarcadas en exterior vacíos]]</f>
        <v>432691</v>
      </c>
      <c r="Y213" s="3">
        <f>+dataMercanciaContenedores[[#This Row],[TOTAL Toneladas en contenedores con carga embarcadas]]+dataMercanciaContenedores[[#This Row],[TOTAL Toneladas en contenedores vacíos embarcadas]]</f>
        <v>5153616</v>
      </c>
      <c r="Z213" s="3">
        <f>+dataMercanciaContenedores[[#This Row],[Toneladas en contenedores desembarcadas en cabotaje con carga]]+dataMercanciaContenedores[[#This Row],[Toneladas en contenedores desembarcadas en exterior con carga]]</f>
        <v>5693042</v>
      </c>
      <c r="AA213" s="3">
        <f>+dataMercanciaContenedores[[#This Row],[Toneladas en contenedores desembarcadas en cabotaje vacíos]]+dataMercanciaContenedores[[#This Row],[Toneladas en contenedores desembarcadas en exterior vacíos]]</f>
        <v>123864</v>
      </c>
      <c r="AB213" s="3">
        <f>+dataMercanciaContenedores[[#This Row],[TOTAL Toneladas en contenedores con carga desembarcadas]]+dataMercanciaContenedores[[#This Row],[TOTAL Toneladas en contenedores vacíos desembarcadas]]</f>
        <v>5816906</v>
      </c>
      <c r="AC213" s="3">
        <f>+dataMercanciaContenedores[[#This Row],[TOTAL toneladas embarcadas en contenedor]]+dataMercanciaContenedores[[#This Row],[TOTAL toneladas desembarcadas en contenedor]]</f>
        <v>10970522</v>
      </c>
    </row>
    <row r="214" spans="1:29" hidden="1" x14ac:dyDescent="0.2">
      <c r="A214" s="1">
        <v>2010</v>
      </c>
      <c r="B214" s="1" t="s">
        <v>26</v>
      </c>
      <c r="C214" s="1" t="s">
        <v>40</v>
      </c>
      <c r="D214" s="1" t="s">
        <v>41</v>
      </c>
      <c r="E214" s="2">
        <v>85981</v>
      </c>
      <c r="F214" s="2">
        <v>8128</v>
      </c>
      <c r="G214" s="3">
        <f>+dataMercanciaContenedores[[#This Row],[Toneladas en contenedores embarcadas en cabotaje con carga]]+dataMercanciaContenedores[[#This Row],[Toneladas en contenedores embarcadas en cabotaje vacíos]]</f>
        <v>94109</v>
      </c>
      <c r="H214" s="2">
        <v>13404</v>
      </c>
      <c r="I214" s="2">
        <v>8446</v>
      </c>
      <c r="J214" s="3">
        <f>+dataMercanciaContenedores[[#This Row],[Toneladas en contenedores desembarcadas en cabotaje con carga]]+dataMercanciaContenedores[[#This Row],[Toneladas en contenedores desembarcadas en cabotaje vacíos]]</f>
        <v>21850</v>
      </c>
      <c r="K214" s="3">
        <f>+dataMercanciaContenedores[[#This Row],[Toneladas en contenedores embarcadas en cabotaje con carga]]+dataMercanciaContenedores[[#This Row],[Toneladas en contenedores desembarcadas en cabotaje con carga]]</f>
        <v>99385</v>
      </c>
      <c r="L214" s="3">
        <f>+dataMercanciaContenedores[[#This Row],[Toneladas en contenedores embarcadas en cabotaje vacíos]]+dataMercanciaContenedores[[#This Row],[Toneladas en contenedores desembarcadas en cabotaje vacíos]]</f>
        <v>16574</v>
      </c>
      <c r="M214" s="3">
        <f>+dataMercanciaContenedores[[#This Row],[TOTAL toneladas en contenedores en cabotaje con carga]]+dataMercanciaContenedores[[#This Row],[TOTAL toneladas en contenedores en cabotaje vacíos]]</f>
        <v>115959</v>
      </c>
      <c r="N214" s="2">
        <v>145514</v>
      </c>
      <c r="O214" s="2">
        <v>260626</v>
      </c>
      <c r="P214" s="3">
        <f>+dataMercanciaContenedores[[#This Row],[Toneladas en contenedores embarcadas en exterior con carga]]+dataMercanciaContenedores[[#This Row],[Toneladas en contenedores embarcadas en exterior vacíos]]</f>
        <v>406140</v>
      </c>
      <c r="Q214" s="2">
        <v>213261</v>
      </c>
      <c r="R214" s="2">
        <v>245356</v>
      </c>
      <c r="S214" s="3">
        <f>+dataMercanciaContenedores[[#This Row],[Toneladas en contenedores desembarcadas en exterior con carga]]+dataMercanciaContenedores[[#This Row],[Toneladas en contenedores desembarcadas en exterior vacíos]]</f>
        <v>458617</v>
      </c>
      <c r="T214" s="3">
        <f>+dataMercanciaContenedores[[#This Row],[Toneladas en contenedores embarcadas en exterior con carga]]+dataMercanciaContenedores[[#This Row],[Toneladas en contenedores desembarcadas en exterior con carga]]</f>
        <v>358775</v>
      </c>
      <c r="U214" s="3">
        <f>+dataMercanciaContenedores[[#This Row],[Toneladas en contenedores embarcadas en exterior vacíos]]+dataMercanciaContenedores[[#This Row],[Toneladas en contenedores desembarcadas en exterior vacíos]]</f>
        <v>505982</v>
      </c>
      <c r="V214" s="3">
        <f>+dataMercanciaContenedores[[#This Row],[TOTAL toneladas en contenedores en exterior con carga]]+dataMercanciaContenedores[[#This Row],[TOTAL toneladas en contenedores en exterior vacíos]]</f>
        <v>864757</v>
      </c>
      <c r="W214" s="3">
        <f>+dataMercanciaContenedores[[#This Row],[Toneladas en contenedores embarcadas en cabotaje con carga]]+dataMercanciaContenedores[[#This Row],[Toneladas en contenedores embarcadas en exterior con carga]]</f>
        <v>231495</v>
      </c>
      <c r="X214" s="3">
        <f>+dataMercanciaContenedores[[#This Row],[Toneladas en contenedores embarcadas en cabotaje vacíos]]+dataMercanciaContenedores[[#This Row],[Toneladas en contenedores embarcadas en exterior vacíos]]</f>
        <v>268754</v>
      </c>
      <c r="Y214" s="3">
        <f>+dataMercanciaContenedores[[#This Row],[TOTAL Toneladas en contenedores con carga embarcadas]]+dataMercanciaContenedores[[#This Row],[TOTAL Toneladas en contenedores vacíos embarcadas]]</f>
        <v>500249</v>
      </c>
      <c r="Z214" s="3">
        <f>+dataMercanciaContenedores[[#This Row],[Toneladas en contenedores desembarcadas en cabotaje con carga]]+dataMercanciaContenedores[[#This Row],[Toneladas en contenedores desembarcadas en exterior con carga]]</f>
        <v>226665</v>
      </c>
      <c r="AA214" s="3">
        <f>+dataMercanciaContenedores[[#This Row],[Toneladas en contenedores desembarcadas en cabotaje vacíos]]+dataMercanciaContenedores[[#This Row],[Toneladas en contenedores desembarcadas en exterior vacíos]]</f>
        <v>253802</v>
      </c>
      <c r="AB214" s="3">
        <f>+dataMercanciaContenedores[[#This Row],[TOTAL Toneladas en contenedores con carga desembarcadas]]+dataMercanciaContenedores[[#This Row],[TOTAL Toneladas en contenedores vacíos desembarcadas]]</f>
        <v>480467</v>
      </c>
      <c r="AC214" s="3">
        <f>+dataMercanciaContenedores[[#This Row],[TOTAL toneladas embarcadas en contenedor]]+dataMercanciaContenedores[[#This Row],[TOTAL toneladas desembarcadas en contenedor]]</f>
        <v>980716</v>
      </c>
    </row>
    <row r="215" spans="1:29" hidden="1" x14ac:dyDescent="0.2">
      <c r="A215" s="1">
        <v>2010</v>
      </c>
      <c r="B215" s="1" t="s">
        <v>27</v>
      </c>
      <c r="C215" s="1" t="s">
        <v>40</v>
      </c>
      <c r="D215" s="1" t="s">
        <v>41</v>
      </c>
      <c r="E215" s="2">
        <v>180704</v>
      </c>
      <c r="F215" s="2">
        <v>2850</v>
      </c>
      <c r="G215" s="3">
        <f>+dataMercanciaContenedores[[#This Row],[Toneladas en contenedores embarcadas en cabotaje con carga]]+dataMercanciaContenedores[[#This Row],[Toneladas en contenedores embarcadas en cabotaje vacíos]]</f>
        <v>183554</v>
      </c>
      <c r="H215" s="2">
        <v>29934</v>
      </c>
      <c r="I215" s="2">
        <v>23015</v>
      </c>
      <c r="J215" s="3">
        <f>+dataMercanciaContenedores[[#This Row],[Toneladas en contenedores desembarcadas en cabotaje con carga]]+dataMercanciaContenedores[[#This Row],[Toneladas en contenedores desembarcadas en cabotaje vacíos]]</f>
        <v>52949</v>
      </c>
      <c r="K215" s="3">
        <f>+dataMercanciaContenedores[[#This Row],[Toneladas en contenedores embarcadas en cabotaje con carga]]+dataMercanciaContenedores[[#This Row],[Toneladas en contenedores desembarcadas en cabotaje con carga]]</f>
        <v>210638</v>
      </c>
      <c r="L215" s="3">
        <f>+dataMercanciaContenedores[[#This Row],[Toneladas en contenedores embarcadas en cabotaje vacíos]]+dataMercanciaContenedores[[#This Row],[Toneladas en contenedores desembarcadas en cabotaje vacíos]]</f>
        <v>25865</v>
      </c>
      <c r="M215" s="3">
        <f>+dataMercanciaContenedores[[#This Row],[TOTAL toneladas en contenedores en cabotaje con carga]]+dataMercanciaContenedores[[#This Row],[TOTAL toneladas en contenedores en cabotaje vacíos]]</f>
        <v>236503</v>
      </c>
      <c r="N215" s="2">
        <v>74953</v>
      </c>
      <c r="O215" s="2">
        <v>7222</v>
      </c>
      <c r="P215" s="3">
        <f>+dataMercanciaContenedores[[#This Row],[Toneladas en contenedores embarcadas en exterior con carga]]+dataMercanciaContenedores[[#This Row],[Toneladas en contenedores embarcadas en exterior vacíos]]</f>
        <v>82175</v>
      </c>
      <c r="Q215" s="2">
        <v>77744</v>
      </c>
      <c r="R215" s="2">
        <v>9042</v>
      </c>
      <c r="S215" s="3">
        <f>+dataMercanciaContenedores[[#This Row],[Toneladas en contenedores desembarcadas en exterior con carga]]+dataMercanciaContenedores[[#This Row],[Toneladas en contenedores desembarcadas en exterior vacíos]]</f>
        <v>86786</v>
      </c>
      <c r="T215" s="3">
        <f>+dataMercanciaContenedores[[#This Row],[Toneladas en contenedores embarcadas en exterior con carga]]+dataMercanciaContenedores[[#This Row],[Toneladas en contenedores desembarcadas en exterior con carga]]</f>
        <v>152697</v>
      </c>
      <c r="U215" s="3">
        <f>+dataMercanciaContenedores[[#This Row],[Toneladas en contenedores embarcadas en exterior vacíos]]+dataMercanciaContenedores[[#This Row],[Toneladas en contenedores desembarcadas en exterior vacíos]]</f>
        <v>16264</v>
      </c>
      <c r="V215" s="3">
        <f>+dataMercanciaContenedores[[#This Row],[TOTAL toneladas en contenedores en exterior con carga]]+dataMercanciaContenedores[[#This Row],[TOTAL toneladas en contenedores en exterior vacíos]]</f>
        <v>168961</v>
      </c>
      <c r="W215" s="3">
        <f>+dataMercanciaContenedores[[#This Row],[Toneladas en contenedores embarcadas en cabotaje con carga]]+dataMercanciaContenedores[[#This Row],[Toneladas en contenedores embarcadas en exterior con carga]]</f>
        <v>255657</v>
      </c>
      <c r="X215" s="3">
        <f>+dataMercanciaContenedores[[#This Row],[Toneladas en contenedores embarcadas en cabotaje vacíos]]+dataMercanciaContenedores[[#This Row],[Toneladas en contenedores embarcadas en exterior vacíos]]</f>
        <v>10072</v>
      </c>
      <c r="Y215" s="3">
        <f>+dataMercanciaContenedores[[#This Row],[TOTAL Toneladas en contenedores con carga embarcadas]]+dataMercanciaContenedores[[#This Row],[TOTAL Toneladas en contenedores vacíos embarcadas]]</f>
        <v>265729</v>
      </c>
      <c r="Z215" s="3">
        <f>+dataMercanciaContenedores[[#This Row],[Toneladas en contenedores desembarcadas en cabotaje con carga]]+dataMercanciaContenedores[[#This Row],[Toneladas en contenedores desembarcadas en exterior con carga]]</f>
        <v>107678</v>
      </c>
      <c r="AA215" s="3">
        <f>+dataMercanciaContenedores[[#This Row],[Toneladas en contenedores desembarcadas en cabotaje vacíos]]+dataMercanciaContenedores[[#This Row],[Toneladas en contenedores desembarcadas en exterior vacíos]]</f>
        <v>32057</v>
      </c>
      <c r="AB215" s="3">
        <f>+dataMercanciaContenedores[[#This Row],[TOTAL Toneladas en contenedores con carga desembarcadas]]+dataMercanciaContenedores[[#This Row],[TOTAL Toneladas en contenedores vacíos desembarcadas]]</f>
        <v>139735</v>
      </c>
      <c r="AC215" s="3">
        <f>+dataMercanciaContenedores[[#This Row],[TOTAL toneladas embarcadas en contenedor]]+dataMercanciaContenedores[[#This Row],[TOTAL toneladas desembarcadas en contenedor]]</f>
        <v>405464</v>
      </c>
    </row>
    <row r="216" spans="1:29" hidden="1" x14ac:dyDescent="0.2">
      <c r="A216" s="1">
        <v>2010</v>
      </c>
      <c r="B216" s="1" t="s">
        <v>28</v>
      </c>
      <c r="C216" s="1" t="s">
        <v>40</v>
      </c>
      <c r="D216" s="1" t="s">
        <v>41</v>
      </c>
      <c r="E216" s="2">
        <v>1255</v>
      </c>
      <c r="F216" s="2">
        <v>22925</v>
      </c>
      <c r="G216" s="3">
        <f>+dataMercanciaContenedores[[#This Row],[Toneladas en contenedores embarcadas en cabotaje con carga]]+dataMercanciaContenedores[[#This Row],[Toneladas en contenedores embarcadas en cabotaje vacíos]]</f>
        <v>24180</v>
      </c>
      <c r="H216" s="2">
        <v>11306</v>
      </c>
      <c r="I216" s="2">
        <v>8</v>
      </c>
      <c r="J216" s="3">
        <f>+dataMercanciaContenedores[[#This Row],[Toneladas en contenedores desembarcadas en cabotaje con carga]]+dataMercanciaContenedores[[#This Row],[Toneladas en contenedores desembarcadas en cabotaje vacíos]]</f>
        <v>11314</v>
      </c>
      <c r="K216" s="3">
        <f>+dataMercanciaContenedores[[#This Row],[Toneladas en contenedores embarcadas en cabotaje con carga]]+dataMercanciaContenedores[[#This Row],[Toneladas en contenedores desembarcadas en cabotaje con carga]]</f>
        <v>12561</v>
      </c>
      <c r="L216" s="3">
        <f>+dataMercanciaContenedores[[#This Row],[Toneladas en contenedores embarcadas en cabotaje vacíos]]+dataMercanciaContenedores[[#This Row],[Toneladas en contenedores desembarcadas en cabotaje vacíos]]</f>
        <v>22933</v>
      </c>
      <c r="M216" s="3">
        <f>+dataMercanciaContenedores[[#This Row],[TOTAL toneladas en contenedores en cabotaje con carga]]+dataMercanciaContenedores[[#This Row],[TOTAL toneladas en contenedores en cabotaje vacíos]]</f>
        <v>35494</v>
      </c>
      <c r="N216" s="2">
        <v>573</v>
      </c>
      <c r="O216" s="2">
        <v>228</v>
      </c>
      <c r="P216" s="3">
        <f>+dataMercanciaContenedores[[#This Row],[Toneladas en contenedores embarcadas en exterior con carga]]+dataMercanciaContenedores[[#This Row],[Toneladas en contenedores embarcadas en exterior vacíos]]</f>
        <v>801</v>
      </c>
      <c r="Q216" s="2">
        <v>118706</v>
      </c>
      <c r="R216" s="2">
        <v>12</v>
      </c>
      <c r="S216" s="3">
        <f>+dataMercanciaContenedores[[#This Row],[Toneladas en contenedores desembarcadas en exterior con carga]]+dataMercanciaContenedores[[#This Row],[Toneladas en contenedores desembarcadas en exterior vacíos]]</f>
        <v>118718</v>
      </c>
      <c r="T216" s="3">
        <f>+dataMercanciaContenedores[[#This Row],[Toneladas en contenedores embarcadas en exterior con carga]]+dataMercanciaContenedores[[#This Row],[Toneladas en contenedores desembarcadas en exterior con carga]]</f>
        <v>119279</v>
      </c>
      <c r="U216" s="3">
        <f>+dataMercanciaContenedores[[#This Row],[Toneladas en contenedores embarcadas en exterior vacíos]]+dataMercanciaContenedores[[#This Row],[Toneladas en contenedores desembarcadas en exterior vacíos]]</f>
        <v>240</v>
      </c>
      <c r="V216" s="3">
        <f>+dataMercanciaContenedores[[#This Row],[TOTAL toneladas en contenedores en exterior con carga]]+dataMercanciaContenedores[[#This Row],[TOTAL toneladas en contenedores en exterior vacíos]]</f>
        <v>119519</v>
      </c>
      <c r="W216" s="3">
        <f>+dataMercanciaContenedores[[#This Row],[Toneladas en contenedores embarcadas en cabotaje con carga]]+dataMercanciaContenedores[[#This Row],[Toneladas en contenedores embarcadas en exterior con carga]]</f>
        <v>1828</v>
      </c>
      <c r="X216" s="3">
        <f>+dataMercanciaContenedores[[#This Row],[Toneladas en contenedores embarcadas en cabotaje vacíos]]+dataMercanciaContenedores[[#This Row],[Toneladas en contenedores embarcadas en exterior vacíos]]</f>
        <v>23153</v>
      </c>
      <c r="Y216" s="3">
        <f>+dataMercanciaContenedores[[#This Row],[TOTAL Toneladas en contenedores con carga embarcadas]]+dataMercanciaContenedores[[#This Row],[TOTAL Toneladas en contenedores vacíos embarcadas]]</f>
        <v>24981</v>
      </c>
      <c r="Z216" s="3">
        <f>+dataMercanciaContenedores[[#This Row],[Toneladas en contenedores desembarcadas en cabotaje con carga]]+dataMercanciaContenedores[[#This Row],[Toneladas en contenedores desembarcadas en exterior con carga]]</f>
        <v>130012</v>
      </c>
      <c r="AA216" s="3">
        <f>+dataMercanciaContenedores[[#This Row],[Toneladas en contenedores desembarcadas en cabotaje vacíos]]+dataMercanciaContenedores[[#This Row],[Toneladas en contenedores desembarcadas en exterior vacíos]]</f>
        <v>20</v>
      </c>
      <c r="AB216" s="3">
        <f>+dataMercanciaContenedores[[#This Row],[TOTAL Toneladas en contenedores con carga desembarcadas]]+dataMercanciaContenedores[[#This Row],[TOTAL Toneladas en contenedores vacíos desembarcadas]]</f>
        <v>130032</v>
      </c>
      <c r="AC216" s="3">
        <f>+dataMercanciaContenedores[[#This Row],[TOTAL toneladas embarcadas en contenedor]]+dataMercanciaContenedores[[#This Row],[TOTAL toneladas desembarcadas en contenedor]]</f>
        <v>155013</v>
      </c>
    </row>
    <row r="217" spans="1:29" hidden="1" x14ac:dyDescent="0.2">
      <c r="A217" s="1">
        <v>2010</v>
      </c>
      <c r="B217" s="1" t="s">
        <v>29</v>
      </c>
      <c r="C217" s="1" t="s">
        <v>40</v>
      </c>
      <c r="D217" s="1" t="s">
        <v>41</v>
      </c>
      <c r="E217" s="2">
        <v>33</v>
      </c>
      <c r="F217" s="2">
        <v>148</v>
      </c>
      <c r="G217" s="3">
        <f>+dataMercanciaContenedores[[#This Row],[Toneladas en contenedores embarcadas en cabotaje con carga]]+dataMercanciaContenedores[[#This Row],[Toneladas en contenedores embarcadas en cabotaje vacíos]]</f>
        <v>181</v>
      </c>
      <c r="H217" s="2">
        <v>0</v>
      </c>
      <c r="I217" s="2">
        <v>2042</v>
      </c>
      <c r="J217" s="3">
        <f>+dataMercanciaContenedores[[#This Row],[Toneladas en contenedores desembarcadas en cabotaje con carga]]+dataMercanciaContenedores[[#This Row],[Toneladas en contenedores desembarcadas en cabotaje vacíos]]</f>
        <v>2042</v>
      </c>
      <c r="K217" s="3">
        <f>+dataMercanciaContenedores[[#This Row],[Toneladas en contenedores embarcadas en cabotaje con carga]]+dataMercanciaContenedores[[#This Row],[Toneladas en contenedores desembarcadas en cabotaje con carga]]</f>
        <v>33</v>
      </c>
      <c r="L217" s="3">
        <f>+dataMercanciaContenedores[[#This Row],[Toneladas en contenedores embarcadas en cabotaje vacíos]]+dataMercanciaContenedores[[#This Row],[Toneladas en contenedores desembarcadas en cabotaje vacíos]]</f>
        <v>2190</v>
      </c>
      <c r="M217" s="3">
        <f>+dataMercanciaContenedores[[#This Row],[TOTAL toneladas en contenedores en cabotaje con carga]]+dataMercanciaContenedores[[#This Row],[TOTAL toneladas en contenedores en cabotaje vacíos]]</f>
        <v>2223</v>
      </c>
      <c r="N217" s="2">
        <v>14311</v>
      </c>
      <c r="O217" s="2">
        <v>433</v>
      </c>
      <c r="P217" s="3">
        <f>+dataMercanciaContenedores[[#This Row],[Toneladas en contenedores embarcadas en exterior con carga]]+dataMercanciaContenedores[[#This Row],[Toneladas en contenedores embarcadas en exterior vacíos]]</f>
        <v>14744</v>
      </c>
      <c r="Q217" s="2">
        <v>7784</v>
      </c>
      <c r="R217" s="2">
        <v>44</v>
      </c>
      <c r="S217" s="3">
        <f>+dataMercanciaContenedores[[#This Row],[Toneladas en contenedores desembarcadas en exterior con carga]]+dataMercanciaContenedores[[#This Row],[Toneladas en contenedores desembarcadas en exterior vacíos]]</f>
        <v>7828</v>
      </c>
      <c r="T217" s="3">
        <f>+dataMercanciaContenedores[[#This Row],[Toneladas en contenedores embarcadas en exterior con carga]]+dataMercanciaContenedores[[#This Row],[Toneladas en contenedores desembarcadas en exterior con carga]]</f>
        <v>22095</v>
      </c>
      <c r="U217" s="3">
        <f>+dataMercanciaContenedores[[#This Row],[Toneladas en contenedores embarcadas en exterior vacíos]]+dataMercanciaContenedores[[#This Row],[Toneladas en contenedores desembarcadas en exterior vacíos]]</f>
        <v>477</v>
      </c>
      <c r="V217" s="3">
        <f>+dataMercanciaContenedores[[#This Row],[TOTAL toneladas en contenedores en exterior con carga]]+dataMercanciaContenedores[[#This Row],[TOTAL toneladas en contenedores en exterior vacíos]]</f>
        <v>22572</v>
      </c>
      <c r="W217" s="3">
        <f>+dataMercanciaContenedores[[#This Row],[Toneladas en contenedores embarcadas en cabotaje con carga]]+dataMercanciaContenedores[[#This Row],[Toneladas en contenedores embarcadas en exterior con carga]]</f>
        <v>14344</v>
      </c>
      <c r="X217" s="3">
        <f>+dataMercanciaContenedores[[#This Row],[Toneladas en contenedores embarcadas en cabotaje vacíos]]+dataMercanciaContenedores[[#This Row],[Toneladas en contenedores embarcadas en exterior vacíos]]</f>
        <v>581</v>
      </c>
      <c r="Y217" s="3">
        <f>+dataMercanciaContenedores[[#This Row],[TOTAL Toneladas en contenedores con carga embarcadas]]+dataMercanciaContenedores[[#This Row],[TOTAL Toneladas en contenedores vacíos embarcadas]]</f>
        <v>14925</v>
      </c>
      <c r="Z217" s="3">
        <f>+dataMercanciaContenedores[[#This Row],[Toneladas en contenedores desembarcadas en cabotaje con carga]]+dataMercanciaContenedores[[#This Row],[Toneladas en contenedores desembarcadas en exterior con carga]]</f>
        <v>7784</v>
      </c>
      <c r="AA217" s="3">
        <f>+dataMercanciaContenedores[[#This Row],[Toneladas en contenedores desembarcadas en cabotaje vacíos]]+dataMercanciaContenedores[[#This Row],[Toneladas en contenedores desembarcadas en exterior vacíos]]</f>
        <v>2086</v>
      </c>
      <c r="AB217" s="3">
        <f>+dataMercanciaContenedores[[#This Row],[TOTAL Toneladas en contenedores con carga desembarcadas]]+dataMercanciaContenedores[[#This Row],[TOTAL Toneladas en contenedores vacíos desembarcadas]]</f>
        <v>9870</v>
      </c>
      <c r="AC217" s="3">
        <f>+dataMercanciaContenedores[[#This Row],[TOTAL toneladas embarcadas en contenedor]]+dataMercanciaContenedores[[#This Row],[TOTAL toneladas desembarcadas en contenedor]]</f>
        <v>24795</v>
      </c>
    </row>
    <row r="218" spans="1:29" hidden="1" x14ac:dyDescent="0.2">
      <c r="A218" s="1">
        <v>2010</v>
      </c>
      <c r="B218" s="1" t="s">
        <v>30</v>
      </c>
      <c r="C218" s="1" t="s">
        <v>40</v>
      </c>
      <c r="D218" s="1" t="s">
        <v>41</v>
      </c>
      <c r="E218" s="2">
        <v>0</v>
      </c>
      <c r="F218" s="2">
        <v>0</v>
      </c>
      <c r="G218" s="3">
        <f>+dataMercanciaContenedores[[#This Row],[Toneladas en contenedores embarcadas en cabotaje con carga]]+dataMercanciaContenedores[[#This Row],[Toneladas en contenedores embarcadas en cabotaje vacíos]]</f>
        <v>0</v>
      </c>
      <c r="H218" s="2">
        <v>0</v>
      </c>
      <c r="I218" s="2">
        <v>0</v>
      </c>
      <c r="J218" s="3">
        <f>+dataMercanciaContenedores[[#This Row],[Toneladas en contenedores desembarcadas en cabotaje con carga]]+dataMercanciaContenedores[[#This Row],[Toneladas en contenedores desembarcadas en cabotaje vacíos]]</f>
        <v>0</v>
      </c>
      <c r="K218" s="3">
        <f>+dataMercanciaContenedores[[#This Row],[Toneladas en contenedores embarcadas en cabotaje con carga]]+dataMercanciaContenedores[[#This Row],[Toneladas en contenedores desembarcadas en cabotaje con carga]]</f>
        <v>0</v>
      </c>
      <c r="L218" s="3">
        <f>+dataMercanciaContenedores[[#This Row],[Toneladas en contenedores embarcadas en cabotaje vacíos]]+dataMercanciaContenedores[[#This Row],[Toneladas en contenedores desembarcadas en cabotaje vacíos]]</f>
        <v>0</v>
      </c>
      <c r="M218" s="3">
        <f>+dataMercanciaContenedores[[#This Row],[TOTAL toneladas en contenedores en cabotaje con carga]]+dataMercanciaContenedores[[#This Row],[TOTAL toneladas en contenedores en cabotaje vacíos]]</f>
        <v>0</v>
      </c>
      <c r="N218" s="2">
        <v>0</v>
      </c>
      <c r="O218" s="2">
        <v>0</v>
      </c>
      <c r="P218" s="3">
        <f>+dataMercanciaContenedores[[#This Row],[Toneladas en contenedores embarcadas en exterior con carga]]+dataMercanciaContenedores[[#This Row],[Toneladas en contenedores embarcadas en exterior vacíos]]</f>
        <v>0</v>
      </c>
      <c r="Q218" s="2">
        <v>0</v>
      </c>
      <c r="R218" s="2">
        <v>0</v>
      </c>
      <c r="S218" s="3">
        <f>+dataMercanciaContenedores[[#This Row],[Toneladas en contenedores desembarcadas en exterior con carga]]+dataMercanciaContenedores[[#This Row],[Toneladas en contenedores desembarcadas en exterior vacíos]]</f>
        <v>0</v>
      </c>
      <c r="T218" s="3">
        <f>+dataMercanciaContenedores[[#This Row],[Toneladas en contenedores embarcadas en exterior con carga]]+dataMercanciaContenedores[[#This Row],[Toneladas en contenedores desembarcadas en exterior con carga]]</f>
        <v>0</v>
      </c>
      <c r="U218" s="3">
        <f>+dataMercanciaContenedores[[#This Row],[Toneladas en contenedores embarcadas en exterior vacíos]]+dataMercanciaContenedores[[#This Row],[Toneladas en contenedores desembarcadas en exterior vacíos]]</f>
        <v>0</v>
      </c>
      <c r="V218" s="3">
        <f>+dataMercanciaContenedores[[#This Row],[TOTAL toneladas en contenedores en exterior con carga]]+dataMercanciaContenedores[[#This Row],[TOTAL toneladas en contenedores en exterior vacíos]]</f>
        <v>0</v>
      </c>
      <c r="W218" s="3">
        <f>+dataMercanciaContenedores[[#This Row],[Toneladas en contenedores embarcadas en cabotaje con carga]]+dataMercanciaContenedores[[#This Row],[Toneladas en contenedores embarcadas en exterior con carga]]</f>
        <v>0</v>
      </c>
      <c r="X218" s="3">
        <f>+dataMercanciaContenedores[[#This Row],[Toneladas en contenedores embarcadas en cabotaje vacíos]]+dataMercanciaContenedores[[#This Row],[Toneladas en contenedores embarcadas en exterior vacíos]]</f>
        <v>0</v>
      </c>
      <c r="Y218" s="3">
        <f>+dataMercanciaContenedores[[#This Row],[TOTAL Toneladas en contenedores con carga embarcadas]]+dataMercanciaContenedores[[#This Row],[TOTAL Toneladas en contenedores vacíos embarcadas]]</f>
        <v>0</v>
      </c>
      <c r="Z218" s="3">
        <f>+dataMercanciaContenedores[[#This Row],[Toneladas en contenedores desembarcadas en cabotaje con carga]]+dataMercanciaContenedores[[#This Row],[Toneladas en contenedores desembarcadas en exterior con carga]]</f>
        <v>0</v>
      </c>
      <c r="AA218" s="3">
        <f>+dataMercanciaContenedores[[#This Row],[Toneladas en contenedores desembarcadas en cabotaje vacíos]]+dataMercanciaContenedores[[#This Row],[Toneladas en contenedores desembarcadas en exterior vacíos]]</f>
        <v>0</v>
      </c>
      <c r="AB218" s="3">
        <f>+dataMercanciaContenedores[[#This Row],[TOTAL Toneladas en contenedores con carga desembarcadas]]+dataMercanciaContenedores[[#This Row],[TOTAL Toneladas en contenedores vacíos desembarcadas]]</f>
        <v>0</v>
      </c>
      <c r="AC218" s="3">
        <f>+dataMercanciaContenedores[[#This Row],[TOTAL toneladas embarcadas en contenedor]]+dataMercanciaContenedores[[#This Row],[TOTAL toneladas desembarcadas en contenedor]]</f>
        <v>0</v>
      </c>
    </row>
    <row r="219" spans="1:29" hidden="1" x14ac:dyDescent="0.2">
      <c r="A219" s="1">
        <v>2010</v>
      </c>
      <c r="B219" s="1" t="s">
        <v>31</v>
      </c>
      <c r="C219" s="1" t="s">
        <v>40</v>
      </c>
      <c r="D219" s="1" t="s">
        <v>41</v>
      </c>
      <c r="E219" s="2">
        <v>456990</v>
      </c>
      <c r="F219" s="2">
        <v>277081</v>
      </c>
      <c r="G219" s="3">
        <f>+dataMercanciaContenedores[[#This Row],[Toneladas en contenedores embarcadas en cabotaje con carga]]+dataMercanciaContenedores[[#This Row],[Toneladas en contenedores embarcadas en cabotaje vacíos]]</f>
        <v>734071</v>
      </c>
      <c r="H219" s="2">
        <v>1495329</v>
      </c>
      <c r="I219" s="2">
        <v>31724</v>
      </c>
      <c r="J219" s="3">
        <f>+dataMercanciaContenedores[[#This Row],[Toneladas en contenedores desembarcadas en cabotaje con carga]]+dataMercanciaContenedores[[#This Row],[Toneladas en contenedores desembarcadas en cabotaje vacíos]]</f>
        <v>1527053</v>
      </c>
      <c r="K219" s="3">
        <f>+dataMercanciaContenedores[[#This Row],[Toneladas en contenedores embarcadas en cabotaje con carga]]+dataMercanciaContenedores[[#This Row],[Toneladas en contenedores desembarcadas en cabotaje con carga]]</f>
        <v>1952319</v>
      </c>
      <c r="L219" s="3">
        <f>+dataMercanciaContenedores[[#This Row],[Toneladas en contenedores embarcadas en cabotaje vacíos]]+dataMercanciaContenedores[[#This Row],[Toneladas en contenedores desembarcadas en cabotaje vacíos]]</f>
        <v>308805</v>
      </c>
      <c r="M219" s="3">
        <f>+dataMercanciaContenedores[[#This Row],[TOTAL toneladas en contenedores en cabotaje con carga]]+dataMercanciaContenedores[[#This Row],[TOTAL toneladas en contenedores en cabotaje vacíos]]</f>
        <v>2261124</v>
      </c>
      <c r="N219" s="2">
        <v>105857</v>
      </c>
      <c r="O219" s="2">
        <v>20339</v>
      </c>
      <c r="P219" s="3">
        <f>+dataMercanciaContenedores[[#This Row],[Toneladas en contenedores embarcadas en exterior con carga]]+dataMercanciaContenedores[[#This Row],[Toneladas en contenedores embarcadas en exterior vacíos]]</f>
        <v>126196</v>
      </c>
      <c r="Q219" s="2">
        <v>468969</v>
      </c>
      <c r="R219" s="2">
        <v>438</v>
      </c>
      <c r="S219" s="3">
        <f>+dataMercanciaContenedores[[#This Row],[Toneladas en contenedores desembarcadas en exterior con carga]]+dataMercanciaContenedores[[#This Row],[Toneladas en contenedores desembarcadas en exterior vacíos]]</f>
        <v>469407</v>
      </c>
      <c r="T219" s="3">
        <f>+dataMercanciaContenedores[[#This Row],[Toneladas en contenedores embarcadas en exterior con carga]]+dataMercanciaContenedores[[#This Row],[Toneladas en contenedores desembarcadas en exterior con carga]]</f>
        <v>574826</v>
      </c>
      <c r="U219" s="3">
        <f>+dataMercanciaContenedores[[#This Row],[Toneladas en contenedores embarcadas en exterior vacíos]]+dataMercanciaContenedores[[#This Row],[Toneladas en contenedores desembarcadas en exterior vacíos]]</f>
        <v>20777</v>
      </c>
      <c r="V219" s="3">
        <f>+dataMercanciaContenedores[[#This Row],[TOTAL toneladas en contenedores en exterior con carga]]+dataMercanciaContenedores[[#This Row],[TOTAL toneladas en contenedores en exterior vacíos]]</f>
        <v>595603</v>
      </c>
      <c r="W219" s="3">
        <f>+dataMercanciaContenedores[[#This Row],[Toneladas en contenedores embarcadas en cabotaje con carga]]+dataMercanciaContenedores[[#This Row],[Toneladas en contenedores embarcadas en exterior con carga]]</f>
        <v>562847</v>
      </c>
      <c r="X219" s="3">
        <f>+dataMercanciaContenedores[[#This Row],[Toneladas en contenedores embarcadas en cabotaje vacíos]]+dataMercanciaContenedores[[#This Row],[Toneladas en contenedores embarcadas en exterior vacíos]]</f>
        <v>297420</v>
      </c>
      <c r="Y219" s="3">
        <f>+dataMercanciaContenedores[[#This Row],[TOTAL Toneladas en contenedores con carga embarcadas]]+dataMercanciaContenedores[[#This Row],[TOTAL Toneladas en contenedores vacíos embarcadas]]</f>
        <v>860267</v>
      </c>
      <c r="Z219" s="3">
        <f>+dataMercanciaContenedores[[#This Row],[Toneladas en contenedores desembarcadas en cabotaje con carga]]+dataMercanciaContenedores[[#This Row],[Toneladas en contenedores desembarcadas en exterior con carga]]</f>
        <v>1964298</v>
      </c>
      <c r="AA219" s="3">
        <f>+dataMercanciaContenedores[[#This Row],[Toneladas en contenedores desembarcadas en cabotaje vacíos]]+dataMercanciaContenedores[[#This Row],[Toneladas en contenedores desembarcadas en exterior vacíos]]</f>
        <v>32162</v>
      </c>
      <c r="AB219" s="3">
        <f>+dataMercanciaContenedores[[#This Row],[TOTAL Toneladas en contenedores con carga desembarcadas]]+dataMercanciaContenedores[[#This Row],[TOTAL Toneladas en contenedores vacíos desembarcadas]]</f>
        <v>1996460</v>
      </c>
      <c r="AC219" s="3">
        <f>+dataMercanciaContenedores[[#This Row],[TOTAL toneladas embarcadas en contenedor]]+dataMercanciaContenedores[[#This Row],[TOTAL toneladas desembarcadas en contenedor]]</f>
        <v>2856727</v>
      </c>
    </row>
    <row r="220" spans="1:29" hidden="1" x14ac:dyDescent="0.2">
      <c r="A220" s="1">
        <v>2010</v>
      </c>
      <c r="B220" s="1" t="s">
        <v>32</v>
      </c>
      <c r="C220" s="1" t="s">
        <v>40</v>
      </c>
      <c r="D220" s="1" t="s">
        <v>41</v>
      </c>
      <c r="E220" s="2">
        <v>0</v>
      </c>
      <c r="F220" s="2">
        <v>0</v>
      </c>
      <c r="G220" s="3">
        <f>+dataMercanciaContenedores[[#This Row],[Toneladas en contenedores embarcadas en cabotaje con carga]]+dataMercanciaContenedores[[#This Row],[Toneladas en contenedores embarcadas en cabotaje vacíos]]</f>
        <v>0</v>
      </c>
      <c r="H220" s="2">
        <v>0</v>
      </c>
      <c r="I220" s="2">
        <v>0</v>
      </c>
      <c r="J220" s="3">
        <f>+dataMercanciaContenedores[[#This Row],[Toneladas en contenedores desembarcadas en cabotaje con carga]]+dataMercanciaContenedores[[#This Row],[Toneladas en contenedores desembarcadas en cabotaje vacíos]]</f>
        <v>0</v>
      </c>
      <c r="K220" s="3">
        <f>+dataMercanciaContenedores[[#This Row],[Toneladas en contenedores embarcadas en cabotaje con carga]]+dataMercanciaContenedores[[#This Row],[Toneladas en contenedores desembarcadas en cabotaje con carga]]</f>
        <v>0</v>
      </c>
      <c r="L220" s="3">
        <f>+dataMercanciaContenedores[[#This Row],[Toneladas en contenedores embarcadas en cabotaje vacíos]]+dataMercanciaContenedores[[#This Row],[Toneladas en contenedores desembarcadas en cabotaje vacíos]]</f>
        <v>0</v>
      </c>
      <c r="M220" s="3">
        <f>+dataMercanciaContenedores[[#This Row],[TOTAL toneladas en contenedores en cabotaje con carga]]+dataMercanciaContenedores[[#This Row],[TOTAL toneladas en contenedores en cabotaje vacíos]]</f>
        <v>0</v>
      </c>
      <c r="N220" s="2">
        <v>2806</v>
      </c>
      <c r="O220" s="2">
        <v>1314</v>
      </c>
      <c r="P220" s="3">
        <f>+dataMercanciaContenedores[[#This Row],[Toneladas en contenedores embarcadas en exterior con carga]]+dataMercanciaContenedores[[#This Row],[Toneladas en contenedores embarcadas en exterior vacíos]]</f>
        <v>4120</v>
      </c>
      <c r="Q220" s="2">
        <v>9128</v>
      </c>
      <c r="R220" s="2">
        <v>2</v>
      </c>
      <c r="S220" s="3">
        <f>+dataMercanciaContenedores[[#This Row],[Toneladas en contenedores desembarcadas en exterior con carga]]+dataMercanciaContenedores[[#This Row],[Toneladas en contenedores desembarcadas en exterior vacíos]]</f>
        <v>9130</v>
      </c>
      <c r="T220" s="3">
        <f>+dataMercanciaContenedores[[#This Row],[Toneladas en contenedores embarcadas en exterior con carga]]+dataMercanciaContenedores[[#This Row],[Toneladas en contenedores desembarcadas en exterior con carga]]</f>
        <v>11934</v>
      </c>
      <c r="U220" s="3">
        <f>+dataMercanciaContenedores[[#This Row],[Toneladas en contenedores embarcadas en exterior vacíos]]+dataMercanciaContenedores[[#This Row],[Toneladas en contenedores desembarcadas en exterior vacíos]]</f>
        <v>1316</v>
      </c>
      <c r="V220" s="3">
        <f>+dataMercanciaContenedores[[#This Row],[TOTAL toneladas en contenedores en exterior con carga]]+dataMercanciaContenedores[[#This Row],[TOTAL toneladas en contenedores en exterior vacíos]]</f>
        <v>13250</v>
      </c>
      <c r="W220" s="3">
        <f>+dataMercanciaContenedores[[#This Row],[Toneladas en contenedores embarcadas en cabotaje con carga]]+dataMercanciaContenedores[[#This Row],[Toneladas en contenedores embarcadas en exterior con carga]]</f>
        <v>2806</v>
      </c>
      <c r="X220" s="3">
        <f>+dataMercanciaContenedores[[#This Row],[Toneladas en contenedores embarcadas en cabotaje vacíos]]+dataMercanciaContenedores[[#This Row],[Toneladas en contenedores embarcadas en exterior vacíos]]</f>
        <v>1314</v>
      </c>
      <c r="Y220" s="3">
        <f>+dataMercanciaContenedores[[#This Row],[TOTAL Toneladas en contenedores con carga embarcadas]]+dataMercanciaContenedores[[#This Row],[TOTAL Toneladas en contenedores vacíos embarcadas]]</f>
        <v>4120</v>
      </c>
      <c r="Z220" s="3">
        <f>+dataMercanciaContenedores[[#This Row],[Toneladas en contenedores desembarcadas en cabotaje con carga]]+dataMercanciaContenedores[[#This Row],[Toneladas en contenedores desembarcadas en exterior con carga]]</f>
        <v>9128</v>
      </c>
      <c r="AA220" s="3">
        <f>+dataMercanciaContenedores[[#This Row],[Toneladas en contenedores desembarcadas en cabotaje vacíos]]+dataMercanciaContenedores[[#This Row],[Toneladas en contenedores desembarcadas en exterior vacíos]]</f>
        <v>2</v>
      </c>
      <c r="AB220" s="3">
        <f>+dataMercanciaContenedores[[#This Row],[TOTAL Toneladas en contenedores con carga desembarcadas]]+dataMercanciaContenedores[[#This Row],[TOTAL Toneladas en contenedores vacíos desembarcadas]]</f>
        <v>9130</v>
      </c>
      <c r="AC220" s="3">
        <f>+dataMercanciaContenedores[[#This Row],[TOTAL toneladas embarcadas en contenedor]]+dataMercanciaContenedores[[#This Row],[TOTAL toneladas desembarcadas en contenedor]]</f>
        <v>13250</v>
      </c>
    </row>
    <row r="221" spans="1:29" hidden="1" x14ac:dyDescent="0.2">
      <c r="A221" s="1">
        <v>2010</v>
      </c>
      <c r="B221" s="1" t="s">
        <v>33</v>
      </c>
      <c r="C221" s="1" t="s">
        <v>40</v>
      </c>
      <c r="D221" s="1" t="s">
        <v>41</v>
      </c>
      <c r="E221" s="2">
        <v>655892</v>
      </c>
      <c r="F221" s="2">
        <v>2041</v>
      </c>
      <c r="G221" s="3">
        <f>+dataMercanciaContenedores[[#This Row],[Toneladas en contenedores embarcadas en cabotaje con carga]]+dataMercanciaContenedores[[#This Row],[Toneladas en contenedores embarcadas en cabotaje vacíos]]</f>
        <v>657933</v>
      </c>
      <c r="H221" s="2">
        <v>80141</v>
      </c>
      <c r="I221" s="2">
        <v>117735</v>
      </c>
      <c r="J221" s="3">
        <f>+dataMercanciaContenedores[[#This Row],[Toneladas en contenedores desembarcadas en cabotaje con carga]]+dataMercanciaContenedores[[#This Row],[Toneladas en contenedores desembarcadas en cabotaje vacíos]]</f>
        <v>197876</v>
      </c>
      <c r="K221" s="3">
        <f>+dataMercanciaContenedores[[#This Row],[Toneladas en contenedores embarcadas en cabotaje con carga]]+dataMercanciaContenedores[[#This Row],[Toneladas en contenedores desembarcadas en cabotaje con carga]]</f>
        <v>736033</v>
      </c>
      <c r="L221" s="3">
        <f>+dataMercanciaContenedores[[#This Row],[Toneladas en contenedores embarcadas en cabotaje vacíos]]+dataMercanciaContenedores[[#This Row],[Toneladas en contenedores desembarcadas en cabotaje vacíos]]</f>
        <v>119776</v>
      </c>
      <c r="M221" s="3">
        <f>+dataMercanciaContenedores[[#This Row],[TOTAL toneladas en contenedores en cabotaje con carga]]+dataMercanciaContenedores[[#This Row],[TOTAL toneladas en contenedores en cabotaje vacíos]]</f>
        <v>855809</v>
      </c>
      <c r="N221" s="2">
        <v>163765</v>
      </c>
      <c r="O221" s="2">
        <v>384</v>
      </c>
      <c r="P221" s="3">
        <f>+dataMercanciaContenedores[[#This Row],[Toneladas en contenedores embarcadas en exterior con carga]]+dataMercanciaContenedores[[#This Row],[Toneladas en contenedores embarcadas en exterior vacíos]]</f>
        <v>164149</v>
      </c>
      <c r="Q221" s="2">
        <v>105276</v>
      </c>
      <c r="R221" s="2">
        <v>1854</v>
      </c>
      <c r="S221" s="3">
        <f>+dataMercanciaContenedores[[#This Row],[Toneladas en contenedores desembarcadas en exterior con carga]]+dataMercanciaContenedores[[#This Row],[Toneladas en contenedores desembarcadas en exterior vacíos]]</f>
        <v>107130</v>
      </c>
      <c r="T221" s="3">
        <f>+dataMercanciaContenedores[[#This Row],[Toneladas en contenedores embarcadas en exterior con carga]]+dataMercanciaContenedores[[#This Row],[Toneladas en contenedores desembarcadas en exterior con carga]]</f>
        <v>269041</v>
      </c>
      <c r="U221" s="3">
        <f>+dataMercanciaContenedores[[#This Row],[Toneladas en contenedores embarcadas en exterior vacíos]]+dataMercanciaContenedores[[#This Row],[Toneladas en contenedores desembarcadas en exterior vacíos]]</f>
        <v>2238</v>
      </c>
      <c r="V221" s="3">
        <f>+dataMercanciaContenedores[[#This Row],[TOTAL toneladas en contenedores en exterior con carga]]+dataMercanciaContenedores[[#This Row],[TOTAL toneladas en contenedores en exterior vacíos]]</f>
        <v>271279</v>
      </c>
      <c r="W221" s="3">
        <f>+dataMercanciaContenedores[[#This Row],[Toneladas en contenedores embarcadas en cabotaje con carga]]+dataMercanciaContenedores[[#This Row],[Toneladas en contenedores embarcadas en exterior con carga]]</f>
        <v>819657</v>
      </c>
      <c r="X221" s="3">
        <f>+dataMercanciaContenedores[[#This Row],[Toneladas en contenedores embarcadas en cabotaje vacíos]]+dataMercanciaContenedores[[#This Row],[Toneladas en contenedores embarcadas en exterior vacíos]]</f>
        <v>2425</v>
      </c>
      <c r="Y221" s="3">
        <f>+dataMercanciaContenedores[[#This Row],[TOTAL Toneladas en contenedores con carga embarcadas]]+dataMercanciaContenedores[[#This Row],[TOTAL Toneladas en contenedores vacíos embarcadas]]</f>
        <v>822082</v>
      </c>
      <c r="Z221" s="3">
        <f>+dataMercanciaContenedores[[#This Row],[Toneladas en contenedores desembarcadas en cabotaje con carga]]+dataMercanciaContenedores[[#This Row],[Toneladas en contenedores desembarcadas en exterior con carga]]</f>
        <v>185417</v>
      </c>
      <c r="AA221" s="3">
        <f>+dataMercanciaContenedores[[#This Row],[Toneladas en contenedores desembarcadas en cabotaje vacíos]]+dataMercanciaContenedores[[#This Row],[Toneladas en contenedores desembarcadas en exterior vacíos]]</f>
        <v>119589</v>
      </c>
      <c r="AB221" s="3">
        <f>+dataMercanciaContenedores[[#This Row],[TOTAL Toneladas en contenedores con carga desembarcadas]]+dataMercanciaContenedores[[#This Row],[TOTAL Toneladas en contenedores vacíos desembarcadas]]</f>
        <v>305006</v>
      </c>
      <c r="AC221" s="3">
        <f>+dataMercanciaContenedores[[#This Row],[TOTAL toneladas embarcadas en contenedor]]+dataMercanciaContenedores[[#This Row],[TOTAL toneladas desembarcadas en contenedor]]</f>
        <v>1127088</v>
      </c>
    </row>
    <row r="222" spans="1:29" hidden="1" x14ac:dyDescent="0.2">
      <c r="A222" s="1">
        <v>2010</v>
      </c>
      <c r="B222" s="1" t="s">
        <v>34</v>
      </c>
      <c r="C222" s="1" t="s">
        <v>40</v>
      </c>
      <c r="D222" s="1" t="s">
        <v>41</v>
      </c>
      <c r="E222" s="2">
        <v>198308</v>
      </c>
      <c r="F222" s="2">
        <v>20986</v>
      </c>
      <c r="G222" s="3">
        <f>+dataMercanciaContenedores[[#This Row],[Toneladas en contenedores embarcadas en cabotaje con carga]]+dataMercanciaContenedores[[#This Row],[Toneladas en contenedores embarcadas en cabotaje vacíos]]</f>
        <v>219294</v>
      </c>
      <c r="H222" s="2">
        <v>207308</v>
      </c>
      <c r="I222" s="2">
        <v>10294</v>
      </c>
      <c r="J222" s="3">
        <f>+dataMercanciaContenedores[[#This Row],[Toneladas en contenedores desembarcadas en cabotaje con carga]]+dataMercanciaContenedores[[#This Row],[Toneladas en contenedores desembarcadas en cabotaje vacíos]]</f>
        <v>217602</v>
      </c>
      <c r="K222" s="3">
        <f>+dataMercanciaContenedores[[#This Row],[Toneladas en contenedores embarcadas en cabotaje con carga]]+dataMercanciaContenedores[[#This Row],[Toneladas en contenedores desembarcadas en cabotaje con carga]]</f>
        <v>405616</v>
      </c>
      <c r="L222" s="3">
        <f>+dataMercanciaContenedores[[#This Row],[Toneladas en contenedores embarcadas en cabotaje vacíos]]+dataMercanciaContenedores[[#This Row],[Toneladas en contenedores desembarcadas en cabotaje vacíos]]</f>
        <v>31280</v>
      </c>
      <c r="M222" s="3">
        <f>+dataMercanciaContenedores[[#This Row],[TOTAL toneladas en contenedores en cabotaje con carga]]+dataMercanciaContenedores[[#This Row],[TOTAL toneladas en contenedores en cabotaje vacíos]]</f>
        <v>436896</v>
      </c>
      <c r="N222" s="2">
        <v>1238315</v>
      </c>
      <c r="O222" s="2">
        <v>26681</v>
      </c>
      <c r="P222" s="3">
        <f>+dataMercanciaContenedores[[#This Row],[Toneladas en contenedores embarcadas en exterior con carga]]+dataMercanciaContenedores[[#This Row],[Toneladas en contenedores embarcadas en exterior vacíos]]</f>
        <v>1264996</v>
      </c>
      <c r="Q222" s="2">
        <v>1118007</v>
      </c>
      <c r="R222" s="2">
        <v>44056</v>
      </c>
      <c r="S222" s="3">
        <f>+dataMercanciaContenedores[[#This Row],[Toneladas en contenedores desembarcadas en exterior con carga]]+dataMercanciaContenedores[[#This Row],[Toneladas en contenedores desembarcadas en exterior vacíos]]</f>
        <v>1162063</v>
      </c>
      <c r="T222" s="3">
        <f>+dataMercanciaContenedores[[#This Row],[Toneladas en contenedores embarcadas en exterior con carga]]+dataMercanciaContenedores[[#This Row],[Toneladas en contenedores desembarcadas en exterior con carga]]</f>
        <v>2356322</v>
      </c>
      <c r="U222" s="3">
        <f>+dataMercanciaContenedores[[#This Row],[Toneladas en contenedores embarcadas en exterior vacíos]]+dataMercanciaContenedores[[#This Row],[Toneladas en contenedores desembarcadas en exterior vacíos]]</f>
        <v>70737</v>
      </c>
      <c r="V222" s="3">
        <f>+dataMercanciaContenedores[[#This Row],[TOTAL toneladas en contenedores en exterior con carga]]+dataMercanciaContenedores[[#This Row],[TOTAL toneladas en contenedores en exterior vacíos]]</f>
        <v>2427059</v>
      </c>
      <c r="W222" s="3">
        <f>+dataMercanciaContenedores[[#This Row],[Toneladas en contenedores embarcadas en cabotaje con carga]]+dataMercanciaContenedores[[#This Row],[Toneladas en contenedores embarcadas en exterior con carga]]</f>
        <v>1436623</v>
      </c>
      <c r="X222" s="3">
        <f>+dataMercanciaContenedores[[#This Row],[Toneladas en contenedores embarcadas en cabotaje vacíos]]+dataMercanciaContenedores[[#This Row],[Toneladas en contenedores embarcadas en exterior vacíos]]</f>
        <v>47667</v>
      </c>
      <c r="Y222" s="3">
        <f>+dataMercanciaContenedores[[#This Row],[TOTAL Toneladas en contenedores con carga embarcadas]]+dataMercanciaContenedores[[#This Row],[TOTAL Toneladas en contenedores vacíos embarcadas]]</f>
        <v>1484290</v>
      </c>
      <c r="Z222" s="3">
        <f>+dataMercanciaContenedores[[#This Row],[Toneladas en contenedores desembarcadas en cabotaje con carga]]+dataMercanciaContenedores[[#This Row],[Toneladas en contenedores desembarcadas en exterior con carga]]</f>
        <v>1325315</v>
      </c>
      <c r="AA222" s="3">
        <f>+dataMercanciaContenedores[[#This Row],[Toneladas en contenedores desembarcadas en cabotaje vacíos]]+dataMercanciaContenedores[[#This Row],[Toneladas en contenedores desembarcadas en exterior vacíos]]</f>
        <v>54350</v>
      </c>
      <c r="AB222" s="3">
        <f>+dataMercanciaContenedores[[#This Row],[TOTAL Toneladas en contenedores con carga desembarcadas]]+dataMercanciaContenedores[[#This Row],[TOTAL Toneladas en contenedores vacíos desembarcadas]]</f>
        <v>1379665</v>
      </c>
      <c r="AC222" s="3">
        <f>+dataMercanciaContenedores[[#This Row],[TOTAL toneladas embarcadas en contenedor]]+dataMercanciaContenedores[[#This Row],[TOTAL toneladas desembarcadas en contenedor]]</f>
        <v>2863955</v>
      </c>
    </row>
    <row r="223" spans="1:29" hidden="1" x14ac:dyDescent="0.2">
      <c r="A223" s="1">
        <v>2010</v>
      </c>
      <c r="B223" s="1" t="s">
        <v>35</v>
      </c>
      <c r="C223" s="1" t="s">
        <v>40</v>
      </c>
      <c r="D223" s="1" t="s">
        <v>41</v>
      </c>
      <c r="E223" s="2">
        <v>1437737</v>
      </c>
      <c r="F223" s="2">
        <v>22275</v>
      </c>
      <c r="G223" s="3">
        <f>+dataMercanciaContenedores[[#This Row],[Toneladas en contenedores embarcadas en cabotaje con carga]]+dataMercanciaContenedores[[#This Row],[Toneladas en contenedores embarcadas en cabotaje vacíos]]</f>
        <v>1460012</v>
      </c>
      <c r="H223" s="2">
        <v>984604</v>
      </c>
      <c r="I223" s="2">
        <v>99599</v>
      </c>
      <c r="J223" s="3">
        <f>+dataMercanciaContenedores[[#This Row],[Toneladas en contenedores desembarcadas en cabotaje con carga]]+dataMercanciaContenedores[[#This Row],[Toneladas en contenedores desembarcadas en cabotaje vacíos]]</f>
        <v>1084203</v>
      </c>
      <c r="K223" s="3">
        <f>+dataMercanciaContenedores[[#This Row],[Toneladas en contenedores embarcadas en cabotaje con carga]]+dataMercanciaContenedores[[#This Row],[Toneladas en contenedores desembarcadas en cabotaje con carga]]</f>
        <v>2422341</v>
      </c>
      <c r="L223" s="3">
        <f>+dataMercanciaContenedores[[#This Row],[Toneladas en contenedores embarcadas en cabotaje vacíos]]+dataMercanciaContenedores[[#This Row],[Toneladas en contenedores desembarcadas en cabotaje vacíos]]</f>
        <v>121874</v>
      </c>
      <c r="M223" s="3">
        <f>+dataMercanciaContenedores[[#This Row],[TOTAL toneladas en contenedores en cabotaje con carga]]+dataMercanciaContenedores[[#This Row],[TOTAL toneladas en contenedores en cabotaje vacíos]]</f>
        <v>2544215</v>
      </c>
      <c r="N223" s="2">
        <v>23776162</v>
      </c>
      <c r="O223" s="2">
        <v>949818</v>
      </c>
      <c r="P223" s="3">
        <f>+dataMercanciaContenedores[[#This Row],[Toneladas en contenedores embarcadas en exterior con carga]]+dataMercanciaContenedores[[#This Row],[Toneladas en contenedores embarcadas en exterior vacíos]]</f>
        <v>24725980</v>
      </c>
      <c r="Q223" s="2">
        <v>20945996</v>
      </c>
      <c r="R223" s="2">
        <v>813575</v>
      </c>
      <c r="S223" s="3">
        <f>+dataMercanciaContenedores[[#This Row],[Toneladas en contenedores desembarcadas en exterior con carga]]+dataMercanciaContenedores[[#This Row],[Toneladas en contenedores desembarcadas en exterior vacíos]]</f>
        <v>21759571</v>
      </c>
      <c r="T223" s="3">
        <f>+dataMercanciaContenedores[[#This Row],[Toneladas en contenedores embarcadas en exterior con carga]]+dataMercanciaContenedores[[#This Row],[Toneladas en contenedores desembarcadas en exterior con carga]]</f>
        <v>44722158</v>
      </c>
      <c r="U223" s="3">
        <f>+dataMercanciaContenedores[[#This Row],[Toneladas en contenedores embarcadas en exterior vacíos]]+dataMercanciaContenedores[[#This Row],[Toneladas en contenedores desembarcadas en exterior vacíos]]</f>
        <v>1763393</v>
      </c>
      <c r="V223" s="3">
        <f>+dataMercanciaContenedores[[#This Row],[TOTAL toneladas en contenedores en exterior con carga]]+dataMercanciaContenedores[[#This Row],[TOTAL toneladas en contenedores en exterior vacíos]]</f>
        <v>46485551</v>
      </c>
      <c r="W223" s="3">
        <f>+dataMercanciaContenedores[[#This Row],[Toneladas en contenedores embarcadas en cabotaje con carga]]+dataMercanciaContenedores[[#This Row],[Toneladas en contenedores embarcadas en exterior con carga]]</f>
        <v>25213899</v>
      </c>
      <c r="X223" s="3">
        <f>+dataMercanciaContenedores[[#This Row],[Toneladas en contenedores embarcadas en cabotaje vacíos]]+dataMercanciaContenedores[[#This Row],[Toneladas en contenedores embarcadas en exterior vacíos]]</f>
        <v>972093</v>
      </c>
      <c r="Y223" s="3">
        <f>+dataMercanciaContenedores[[#This Row],[TOTAL Toneladas en contenedores con carga embarcadas]]+dataMercanciaContenedores[[#This Row],[TOTAL Toneladas en contenedores vacíos embarcadas]]</f>
        <v>26185992</v>
      </c>
      <c r="Z223" s="3">
        <f>+dataMercanciaContenedores[[#This Row],[Toneladas en contenedores desembarcadas en cabotaje con carga]]+dataMercanciaContenedores[[#This Row],[Toneladas en contenedores desembarcadas en exterior con carga]]</f>
        <v>21930600</v>
      </c>
      <c r="AA223" s="3">
        <f>+dataMercanciaContenedores[[#This Row],[Toneladas en contenedores desembarcadas en cabotaje vacíos]]+dataMercanciaContenedores[[#This Row],[Toneladas en contenedores desembarcadas en exterior vacíos]]</f>
        <v>913174</v>
      </c>
      <c r="AB223" s="3">
        <f>+dataMercanciaContenedores[[#This Row],[TOTAL Toneladas en contenedores con carga desembarcadas]]+dataMercanciaContenedores[[#This Row],[TOTAL Toneladas en contenedores vacíos desembarcadas]]</f>
        <v>22843774</v>
      </c>
      <c r="AC223" s="3">
        <f>+dataMercanciaContenedores[[#This Row],[TOTAL toneladas embarcadas en contenedor]]+dataMercanciaContenedores[[#This Row],[TOTAL toneladas desembarcadas en contenedor]]</f>
        <v>49029766</v>
      </c>
    </row>
    <row r="224" spans="1:29" hidden="1" x14ac:dyDescent="0.2">
      <c r="A224" s="1">
        <v>2010</v>
      </c>
      <c r="B224" s="1" t="s">
        <v>36</v>
      </c>
      <c r="C224" s="1" t="s">
        <v>40</v>
      </c>
      <c r="D224" s="1" t="s">
        <v>41</v>
      </c>
      <c r="E224" s="2">
        <v>262621</v>
      </c>
      <c r="F224" s="2">
        <v>26330</v>
      </c>
      <c r="G224" s="3">
        <f>+dataMercanciaContenedores[[#This Row],[Toneladas en contenedores embarcadas en cabotaje con carga]]+dataMercanciaContenedores[[#This Row],[Toneladas en contenedores embarcadas en cabotaje vacíos]]</f>
        <v>288951</v>
      </c>
      <c r="H224" s="2">
        <v>51081</v>
      </c>
      <c r="I224" s="2">
        <v>15844</v>
      </c>
      <c r="J224" s="3">
        <f>+dataMercanciaContenedores[[#This Row],[Toneladas en contenedores desembarcadas en cabotaje con carga]]+dataMercanciaContenedores[[#This Row],[Toneladas en contenedores desembarcadas en cabotaje vacíos]]</f>
        <v>66925</v>
      </c>
      <c r="K224" s="3">
        <f>+dataMercanciaContenedores[[#This Row],[Toneladas en contenedores embarcadas en cabotaje con carga]]+dataMercanciaContenedores[[#This Row],[Toneladas en contenedores desembarcadas en cabotaje con carga]]</f>
        <v>313702</v>
      </c>
      <c r="L224" s="3">
        <f>+dataMercanciaContenedores[[#This Row],[Toneladas en contenedores embarcadas en cabotaje vacíos]]+dataMercanciaContenedores[[#This Row],[Toneladas en contenedores desembarcadas en cabotaje vacíos]]</f>
        <v>42174</v>
      </c>
      <c r="M224" s="3">
        <f>+dataMercanciaContenedores[[#This Row],[TOTAL toneladas en contenedores en cabotaje con carga]]+dataMercanciaContenedores[[#This Row],[TOTAL toneladas en contenedores en cabotaje vacíos]]</f>
        <v>355876</v>
      </c>
      <c r="N224" s="2">
        <v>707519</v>
      </c>
      <c r="O224" s="2">
        <v>38936</v>
      </c>
      <c r="P224" s="3">
        <f>+dataMercanciaContenedores[[#This Row],[Toneladas en contenedores embarcadas en exterior con carga]]+dataMercanciaContenedores[[#This Row],[Toneladas en contenedores embarcadas en exterior vacíos]]</f>
        <v>746455</v>
      </c>
      <c r="Q224" s="2">
        <v>1081998</v>
      </c>
      <c r="R224" s="2">
        <v>28342</v>
      </c>
      <c r="S224" s="3">
        <f>+dataMercanciaContenedores[[#This Row],[Toneladas en contenedores desembarcadas en exterior con carga]]+dataMercanciaContenedores[[#This Row],[Toneladas en contenedores desembarcadas en exterior vacíos]]</f>
        <v>1110340</v>
      </c>
      <c r="T224" s="3">
        <f>+dataMercanciaContenedores[[#This Row],[Toneladas en contenedores embarcadas en exterior con carga]]+dataMercanciaContenedores[[#This Row],[Toneladas en contenedores desembarcadas en exterior con carga]]</f>
        <v>1789517</v>
      </c>
      <c r="U224" s="3">
        <f>+dataMercanciaContenedores[[#This Row],[Toneladas en contenedores embarcadas en exterior vacíos]]+dataMercanciaContenedores[[#This Row],[Toneladas en contenedores desembarcadas en exterior vacíos]]</f>
        <v>67278</v>
      </c>
      <c r="V224" s="3">
        <f>+dataMercanciaContenedores[[#This Row],[TOTAL toneladas en contenedores en exterior con carga]]+dataMercanciaContenedores[[#This Row],[TOTAL toneladas en contenedores en exterior vacíos]]</f>
        <v>1856795</v>
      </c>
      <c r="W224" s="3">
        <f>+dataMercanciaContenedores[[#This Row],[Toneladas en contenedores embarcadas en cabotaje con carga]]+dataMercanciaContenedores[[#This Row],[Toneladas en contenedores embarcadas en exterior con carga]]</f>
        <v>970140</v>
      </c>
      <c r="X224" s="3">
        <f>+dataMercanciaContenedores[[#This Row],[Toneladas en contenedores embarcadas en cabotaje vacíos]]+dataMercanciaContenedores[[#This Row],[Toneladas en contenedores embarcadas en exterior vacíos]]</f>
        <v>65266</v>
      </c>
      <c r="Y224" s="3">
        <f>+dataMercanciaContenedores[[#This Row],[TOTAL Toneladas en contenedores con carga embarcadas]]+dataMercanciaContenedores[[#This Row],[TOTAL Toneladas en contenedores vacíos embarcadas]]</f>
        <v>1035406</v>
      </c>
      <c r="Z224" s="3">
        <f>+dataMercanciaContenedores[[#This Row],[Toneladas en contenedores desembarcadas en cabotaje con carga]]+dataMercanciaContenedores[[#This Row],[Toneladas en contenedores desembarcadas en exterior con carga]]</f>
        <v>1133079</v>
      </c>
      <c r="AA224" s="3">
        <f>+dataMercanciaContenedores[[#This Row],[Toneladas en contenedores desembarcadas en cabotaje vacíos]]+dataMercanciaContenedores[[#This Row],[Toneladas en contenedores desembarcadas en exterior vacíos]]</f>
        <v>44186</v>
      </c>
      <c r="AB224" s="3">
        <f>+dataMercanciaContenedores[[#This Row],[TOTAL Toneladas en contenedores con carga desembarcadas]]+dataMercanciaContenedores[[#This Row],[TOTAL Toneladas en contenedores vacíos desembarcadas]]</f>
        <v>1177265</v>
      </c>
      <c r="AC224" s="3">
        <f>+dataMercanciaContenedores[[#This Row],[TOTAL toneladas embarcadas en contenedor]]+dataMercanciaContenedores[[#This Row],[TOTAL toneladas desembarcadas en contenedor]]</f>
        <v>2212671</v>
      </c>
    </row>
    <row r="225" spans="1:29" hidden="1" x14ac:dyDescent="0.2">
      <c r="A225" s="1">
        <v>2010</v>
      </c>
      <c r="B225" s="1" t="s">
        <v>37</v>
      </c>
      <c r="C225" s="1" t="s">
        <v>40</v>
      </c>
      <c r="D225" s="1" t="s">
        <v>41</v>
      </c>
      <c r="E225" s="2">
        <v>0</v>
      </c>
      <c r="F225" s="2">
        <v>0</v>
      </c>
      <c r="G225" s="3">
        <f>+dataMercanciaContenedores[[#This Row],[Toneladas en contenedores embarcadas en cabotaje con carga]]+dataMercanciaContenedores[[#This Row],[Toneladas en contenedores embarcadas en cabotaje vacíos]]</f>
        <v>0</v>
      </c>
      <c r="H225" s="2">
        <v>0</v>
      </c>
      <c r="I225" s="2">
        <v>75</v>
      </c>
      <c r="J225" s="3">
        <f>+dataMercanciaContenedores[[#This Row],[Toneladas en contenedores desembarcadas en cabotaje con carga]]+dataMercanciaContenedores[[#This Row],[Toneladas en contenedores desembarcadas en cabotaje vacíos]]</f>
        <v>75</v>
      </c>
      <c r="K225" s="3">
        <f>+dataMercanciaContenedores[[#This Row],[Toneladas en contenedores embarcadas en cabotaje con carga]]+dataMercanciaContenedores[[#This Row],[Toneladas en contenedores desembarcadas en cabotaje con carga]]</f>
        <v>0</v>
      </c>
      <c r="L225" s="3">
        <f>+dataMercanciaContenedores[[#This Row],[Toneladas en contenedores embarcadas en cabotaje vacíos]]+dataMercanciaContenedores[[#This Row],[Toneladas en contenedores desembarcadas en cabotaje vacíos]]</f>
        <v>75</v>
      </c>
      <c r="M225" s="3">
        <f>+dataMercanciaContenedores[[#This Row],[TOTAL toneladas en contenedores en cabotaje con carga]]+dataMercanciaContenedores[[#This Row],[TOTAL toneladas en contenedores en cabotaje vacíos]]</f>
        <v>75</v>
      </c>
      <c r="N225" s="2">
        <v>3243</v>
      </c>
      <c r="O225" s="2">
        <v>0</v>
      </c>
      <c r="P225" s="3">
        <f>+dataMercanciaContenedores[[#This Row],[Toneladas en contenedores embarcadas en exterior con carga]]+dataMercanciaContenedores[[#This Row],[Toneladas en contenedores embarcadas en exterior vacíos]]</f>
        <v>3243</v>
      </c>
      <c r="Q225" s="2">
        <v>0</v>
      </c>
      <c r="R225" s="2">
        <v>392</v>
      </c>
      <c r="S225" s="3">
        <f>+dataMercanciaContenedores[[#This Row],[Toneladas en contenedores desembarcadas en exterior con carga]]+dataMercanciaContenedores[[#This Row],[Toneladas en contenedores desembarcadas en exterior vacíos]]</f>
        <v>392</v>
      </c>
      <c r="T225" s="3">
        <f>+dataMercanciaContenedores[[#This Row],[Toneladas en contenedores embarcadas en exterior con carga]]+dataMercanciaContenedores[[#This Row],[Toneladas en contenedores desembarcadas en exterior con carga]]</f>
        <v>3243</v>
      </c>
      <c r="U225" s="3">
        <f>+dataMercanciaContenedores[[#This Row],[Toneladas en contenedores embarcadas en exterior vacíos]]+dataMercanciaContenedores[[#This Row],[Toneladas en contenedores desembarcadas en exterior vacíos]]</f>
        <v>392</v>
      </c>
      <c r="V225" s="3">
        <f>+dataMercanciaContenedores[[#This Row],[TOTAL toneladas en contenedores en exterior con carga]]+dataMercanciaContenedores[[#This Row],[TOTAL toneladas en contenedores en exterior vacíos]]</f>
        <v>3635</v>
      </c>
      <c r="W225" s="3">
        <f>+dataMercanciaContenedores[[#This Row],[Toneladas en contenedores embarcadas en cabotaje con carga]]+dataMercanciaContenedores[[#This Row],[Toneladas en contenedores embarcadas en exterior con carga]]</f>
        <v>3243</v>
      </c>
      <c r="X225" s="3">
        <f>+dataMercanciaContenedores[[#This Row],[Toneladas en contenedores embarcadas en cabotaje vacíos]]+dataMercanciaContenedores[[#This Row],[Toneladas en contenedores embarcadas en exterior vacíos]]</f>
        <v>0</v>
      </c>
      <c r="Y225" s="3">
        <f>+dataMercanciaContenedores[[#This Row],[TOTAL Toneladas en contenedores con carga embarcadas]]+dataMercanciaContenedores[[#This Row],[TOTAL Toneladas en contenedores vacíos embarcadas]]</f>
        <v>3243</v>
      </c>
      <c r="Z225" s="3">
        <f>+dataMercanciaContenedores[[#This Row],[Toneladas en contenedores desembarcadas en cabotaje con carga]]+dataMercanciaContenedores[[#This Row],[Toneladas en contenedores desembarcadas en exterior con carga]]</f>
        <v>0</v>
      </c>
      <c r="AA225" s="3">
        <f>+dataMercanciaContenedores[[#This Row],[Toneladas en contenedores desembarcadas en cabotaje vacíos]]+dataMercanciaContenedores[[#This Row],[Toneladas en contenedores desembarcadas en exterior vacíos]]</f>
        <v>467</v>
      </c>
      <c r="AB225" s="3">
        <f>+dataMercanciaContenedores[[#This Row],[TOTAL Toneladas en contenedores con carga desembarcadas]]+dataMercanciaContenedores[[#This Row],[TOTAL Toneladas en contenedores vacíos desembarcadas]]</f>
        <v>467</v>
      </c>
      <c r="AC225" s="3">
        <f>+dataMercanciaContenedores[[#This Row],[TOTAL toneladas embarcadas en contenedor]]+dataMercanciaContenedores[[#This Row],[TOTAL toneladas desembarcadas en contenedor]]</f>
        <v>3710</v>
      </c>
    </row>
    <row r="226" spans="1:29" hidden="1" x14ac:dyDescent="0.2">
      <c r="A226" s="1">
        <v>2011</v>
      </c>
      <c r="B226" s="1" t="s">
        <v>10</v>
      </c>
      <c r="C226" s="1" t="s">
        <v>40</v>
      </c>
      <c r="D226" s="1" t="s">
        <v>41</v>
      </c>
      <c r="E226" s="2">
        <v>0</v>
      </c>
      <c r="F226" s="2">
        <v>46</v>
      </c>
      <c r="G226" s="3">
        <f>+dataMercanciaContenedores[[#This Row],[Toneladas en contenedores embarcadas en cabotaje con carga]]+dataMercanciaContenedores[[#This Row],[Toneladas en contenedores embarcadas en cabotaje vacíos]]</f>
        <v>46</v>
      </c>
      <c r="H226" s="2">
        <v>0</v>
      </c>
      <c r="I226" s="2">
        <v>294</v>
      </c>
      <c r="J226" s="3">
        <f>+dataMercanciaContenedores[[#This Row],[Toneladas en contenedores desembarcadas en cabotaje con carga]]+dataMercanciaContenedores[[#This Row],[Toneladas en contenedores desembarcadas en cabotaje vacíos]]</f>
        <v>294</v>
      </c>
      <c r="K226" s="3">
        <f>+dataMercanciaContenedores[[#This Row],[Toneladas en contenedores embarcadas en cabotaje con carga]]+dataMercanciaContenedores[[#This Row],[Toneladas en contenedores desembarcadas en cabotaje con carga]]</f>
        <v>0</v>
      </c>
      <c r="L226" s="3">
        <f>+dataMercanciaContenedores[[#This Row],[Toneladas en contenedores embarcadas en cabotaje vacíos]]+dataMercanciaContenedores[[#This Row],[Toneladas en contenedores desembarcadas en cabotaje vacíos]]</f>
        <v>340</v>
      </c>
      <c r="M226" s="3">
        <f>+dataMercanciaContenedores[[#This Row],[TOTAL toneladas en contenedores en cabotaje con carga]]+dataMercanciaContenedores[[#This Row],[TOTAL toneladas en contenedores en cabotaje vacíos]]</f>
        <v>340</v>
      </c>
      <c r="N226" s="2">
        <v>34706</v>
      </c>
      <c r="O226" s="2">
        <v>619</v>
      </c>
      <c r="P226" s="3">
        <f>+dataMercanciaContenedores[[#This Row],[Toneladas en contenedores embarcadas en exterior con carga]]+dataMercanciaContenedores[[#This Row],[Toneladas en contenedores embarcadas en exterior vacíos]]</f>
        <v>35325</v>
      </c>
      <c r="Q226" s="2">
        <v>26531</v>
      </c>
      <c r="R226" s="2">
        <v>1238</v>
      </c>
      <c r="S226" s="3">
        <f>+dataMercanciaContenedores[[#This Row],[Toneladas en contenedores desembarcadas en exterior con carga]]+dataMercanciaContenedores[[#This Row],[Toneladas en contenedores desembarcadas en exterior vacíos]]</f>
        <v>27769</v>
      </c>
      <c r="T226" s="3">
        <f>+dataMercanciaContenedores[[#This Row],[Toneladas en contenedores embarcadas en exterior con carga]]+dataMercanciaContenedores[[#This Row],[Toneladas en contenedores desembarcadas en exterior con carga]]</f>
        <v>61237</v>
      </c>
      <c r="U226" s="3">
        <f>+dataMercanciaContenedores[[#This Row],[Toneladas en contenedores embarcadas en exterior vacíos]]+dataMercanciaContenedores[[#This Row],[Toneladas en contenedores desembarcadas en exterior vacíos]]</f>
        <v>1857</v>
      </c>
      <c r="V226" s="3">
        <f>+dataMercanciaContenedores[[#This Row],[TOTAL toneladas en contenedores en exterior con carga]]+dataMercanciaContenedores[[#This Row],[TOTAL toneladas en contenedores en exterior vacíos]]</f>
        <v>63094</v>
      </c>
      <c r="W226" s="3">
        <f>+dataMercanciaContenedores[[#This Row],[Toneladas en contenedores embarcadas en cabotaje con carga]]+dataMercanciaContenedores[[#This Row],[Toneladas en contenedores embarcadas en exterior con carga]]</f>
        <v>34706</v>
      </c>
      <c r="X226" s="3">
        <f>+dataMercanciaContenedores[[#This Row],[Toneladas en contenedores embarcadas en cabotaje vacíos]]+dataMercanciaContenedores[[#This Row],[Toneladas en contenedores embarcadas en exterior vacíos]]</f>
        <v>665</v>
      </c>
      <c r="Y226" s="3">
        <f>+dataMercanciaContenedores[[#This Row],[TOTAL Toneladas en contenedores con carga embarcadas]]+dataMercanciaContenedores[[#This Row],[TOTAL Toneladas en contenedores vacíos embarcadas]]</f>
        <v>35371</v>
      </c>
      <c r="Z226" s="3">
        <f>+dataMercanciaContenedores[[#This Row],[Toneladas en contenedores desembarcadas en cabotaje con carga]]+dataMercanciaContenedores[[#This Row],[Toneladas en contenedores desembarcadas en exterior con carga]]</f>
        <v>26531</v>
      </c>
      <c r="AA226" s="3">
        <f>+dataMercanciaContenedores[[#This Row],[Toneladas en contenedores desembarcadas en cabotaje vacíos]]+dataMercanciaContenedores[[#This Row],[Toneladas en contenedores desembarcadas en exterior vacíos]]</f>
        <v>1532</v>
      </c>
      <c r="AB226" s="3">
        <f>+dataMercanciaContenedores[[#This Row],[TOTAL Toneladas en contenedores con carga desembarcadas]]+dataMercanciaContenedores[[#This Row],[TOTAL Toneladas en contenedores vacíos desembarcadas]]</f>
        <v>28063</v>
      </c>
      <c r="AC226" s="3">
        <f>+dataMercanciaContenedores[[#This Row],[TOTAL toneladas embarcadas en contenedor]]+dataMercanciaContenedores[[#This Row],[TOTAL toneladas desembarcadas en contenedor]]</f>
        <v>63434</v>
      </c>
    </row>
    <row r="227" spans="1:29" hidden="1" x14ac:dyDescent="0.2">
      <c r="A227" s="1">
        <v>2011</v>
      </c>
      <c r="B227" s="1" t="s">
        <v>11</v>
      </c>
      <c r="C227" s="1" t="s">
        <v>40</v>
      </c>
      <c r="D227" s="1" t="s">
        <v>41</v>
      </c>
      <c r="E227" s="2">
        <v>580138</v>
      </c>
      <c r="F227" s="2">
        <v>17288</v>
      </c>
      <c r="G227" s="3">
        <f>+dataMercanciaContenedores[[#This Row],[Toneladas en contenedores embarcadas en cabotaje con carga]]+dataMercanciaContenedores[[#This Row],[Toneladas en contenedores embarcadas en cabotaje vacíos]]</f>
        <v>597426</v>
      </c>
      <c r="H227" s="2">
        <v>107384</v>
      </c>
      <c r="I227" s="2">
        <v>85122</v>
      </c>
      <c r="J227" s="3">
        <f>+dataMercanciaContenedores[[#This Row],[Toneladas en contenedores desembarcadas en cabotaje con carga]]+dataMercanciaContenedores[[#This Row],[Toneladas en contenedores desembarcadas en cabotaje vacíos]]</f>
        <v>192506</v>
      </c>
      <c r="K227" s="3">
        <f>+dataMercanciaContenedores[[#This Row],[Toneladas en contenedores embarcadas en cabotaje con carga]]+dataMercanciaContenedores[[#This Row],[Toneladas en contenedores desembarcadas en cabotaje con carga]]</f>
        <v>687522</v>
      </c>
      <c r="L227" s="3">
        <f>+dataMercanciaContenedores[[#This Row],[Toneladas en contenedores embarcadas en cabotaje vacíos]]+dataMercanciaContenedores[[#This Row],[Toneladas en contenedores desembarcadas en cabotaje vacíos]]</f>
        <v>102410</v>
      </c>
      <c r="M227" s="3">
        <f>+dataMercanciaContenedores[[#This Row],[TOTAL toneladas en contenedores en cabotaje con carga]]+dataMercanciaContenedores[[#This Row],[TOTAL toneladas en contenedores en cabotaje vacíos]]</f>
        <v>789932</v>
      </c>
      <c r="N227" s="2">
        <v>323817</v>
      </c>
      <c r="O227" s="2">
        <v>233</v>
      </c>
      <c r="P227" s="3">
        <f>+dataMercanciaContenedores[[#This Row],[Toneladas en contenedores embarcadas en exterior con carga]]+dataMercanciaContenedores[[#This Row],[Toneladas en contenedores embarcadas en exterior vacíos]]</f>
        <v>324050</v>
      </c>
      <c r="Q227" s="2">
        <v>128878</v>
      </c>
      <c r="R227" s="2">
        <v>32486</v>
      </c>
      <c r="S227" s="3">
        <f>+dataMercanciaContenedores[[#This Row],[Toneladas en contenedores desembarcadas en exterior con carga]]+dataMercanciaContenedores[[#This Row],[Toneladas en contenedores desembarcadas en exterior vacíos]]</f>
        <v>161364</v>
      </c>
      <c r="T227" s="3">
        <f>+dataMercanciaContenedores[[#This Row],[Toneladas en contenedores embarcadas en exterior con carga]]+dataMercanciaContenedores[[#This Row],[Toneladas en contenedores desembarcadas en exterior con carga]]</f>
        <v>452695</v>
      </c>
      <c r="U227" s="3">
        <f>+dataMercanciaContenedores[[#This Row],[Toneladas en contenedores embarcadas en exterior vacíos]]+dataMercanciaContenedores[[#This Row],[Toneladas en contenedores desembarcadas en exterior vacíos]]</f>
        <v>32719</v>
      </c>
      <c r="V227" s="3">
        <f>+dataMercanciaContenedores[[#This Row],[TOTAL toneladas en contenedores en exterior con carga]]+dataMercanciaContenedores[[#This Row],[TOTAL toneladas en contenedores en exterior vacíos]]</f>
        <v>485414</v>
      </c>
      <c r="W227" s="3">
        <f>+dataMercanciaContenedores[[#This Row],[Toneladas en contenedores embarcadas en cabotaje con carga]]+dataMercanciaContenedores[[#This Row],[Toneladas en contenedores embarcadas en exterior con carga]]</f>
        <v>903955</v>
      </c>
      <c r="X227" s="3">
        <f>+dataMercanciaContenedores[[#This Row],[Toneladas en contenedores embarcadas en cabotaje vacíos]]+dataMercanciaContenedores[[#This Row],[Toneladas en contenedores embarcadas en exterior vacíos]]</f>
        <v>17521</v>
      </c>
      <c r="Y227" s="3">
        <f>+dataMercanciaContenedores[[#This Row],[TOTAL Toneladas en contenedores con carga embarcadas]]+dataMercanciaContenedores[[#This Row],[TOTAL Toneladas en contenedores vacíos embarcadas]]</f>
        <v>921476</v>
      </c>
      <c r="Z227" s="3">
        <f>+dataMercanciaContenedores[[#This Row],[Toneladas en contenedores desembarcadas en cabotaje con carga]]+dataMercanciaContenedores[[#This Row],[Toneladas en contenedores desembarcadas en exterior con carga]]</f>
        <v>236262</v>
      </c>
      <c r="AA227" s="3">
        <f>+dataMercanciaContenedores[[#This Row],[Toneladas en contenedores desembarcadas en cabotaje vacíos]]+dataMercanciaContenedores[[#This Row],[Toneladas en contenedores desembarcadas en exterior vacíos]]</f>
        <v>117608</v>
      </c>
      <c r="AB227" s="3">
        <f>+dataMercanciaContenedores[[#This Row],[TOTAL Toneladas en contenedores con carga desembarcadas]]+dataMercanciaContenedores[[#This Row],[TOTAL Toneladas en contenedores vacíos desembarcadas]]</f>
        <v>353870</v>
      </c>
      <c r="AC227" s="3">
        <f>+dataMercanciaContenedores[[#This Row],[TOTAL toneladas embarcadas en contenedor]]+dataMercanciaContenedores[[#This Row],[TOTAL toneladas desembarcadas en contenedor]]</f>
        <v>1275346</v>
      </c>
    </row>
    <row r="228" spans="1:29" hidden="1" x14ac:dyDescent="0.2">
      <c r="A228" s="1">
        <v>2011</v>
      </c>
      <c r="B228" s="1" t="s">
        <v>12</v>
      </c>
      <c r="C228" s="1" t="s">
        <v>40</v>
      </c>
      <c r="D228" s="1" t="s">
        <v>41</v>
      </c>
      <c r="E228" s="2">
        <v>26781</v>
      </c>
      <c r="F228" s="2">
        <v>750</v>
      </c>
      <c r="G228" s="3">
        <f>+dataMercanciaContenedores[[#This Row],[Toneladas en contenedores embarcadas en cabotaje con carga]]+dataMercanciaContenedores[[#This Row],[Toneladas en contenedores embarcadas en cabotaje vacíos]]</f>
        <v>27531</v>
      </c>
      <c r="H228" s="2">
        <v>27027</v>
      </c>
      <c r="I228" s="2">
        <v>1100</v>
      </c>
      <c r="J228" s="3">
        <f>+dataMercanciaContenedores[[#This Row],[Toneladas en contenedores desembarcadas en cabotaje con carga]]+dataMercanciaContenedores[[#This Row],[Toneladas en contenedores desembarcadas en cabotaje vacíos]]</f>
        <v>28127</v>
      </c>
      <c r="K228" s="3">
        <f>+dataMercanciaContenedores[[#This Row],[Toneladas en contenedores embarcadas en cabotaje con carga]]+dataMercanciaContenedores[[#This Row],[Toneladas en contenedores desembarcadas en cabotaje con carga]]</f>
        <v>53808</v>
      </c>
      <c r="L228" s="3">
        <f>+dataMercanciaContenedores[[#This Row],[Toneladas en contenedores embarcadas en cabotaje vacíos]]+dataMercanciaContenedores[[#This Row],[Toneladas en contenedores desembarcadas en cabotaje vacíos]]</f>
        <v>1850</v>
      </c>
      <c r="M228" s="3">
        <f>+dataMercanciaContenedores[[#This Row],[TOTAL toneladas en contenedores en cabotaje con carga]]+dataMercanciaContenedores[[#This Row],[TOTAL toneladas en contenedores en cabotaje vacíos]]</f>
        <v>55658</v>
      </c>
      <c r="N228" s="2">
        <v>1170</v>
      </c>
      <c r="O228" s="2">
        <v>0</v>
      </c>
      <c r="P228" s="3">
        <f>+dataMercanciaContenedores[[#This Row],[Toneladas en contenedores embarcadas en exterior con carga]]+dataMercanciaContenedores[[#This Row],[Toneladas en contenedores embarcadas en exterior vacíos]]</f>
        <v>1170</v>
      </c>
      <c r="Q228" s="2">
        <v>223</v>
      </c>
      <c r="R228" s="2">
        <v>134</v>
      </c>
      <c r="S228" s="3">
        <f>+dataMercanciaContenedores[[#This Row],[Toneladas en contenedores desembarcadas en exterior con carga]]+dataMercanciaContenedores[[#This Row],[Toneladas en contenedores desembarcadas en exterior vacíos]]</f>
        <v>357</v>
      </c>
      <c r="T228" s="3">
        <f>+dataMercanciaContenedores[[#This Row],[Toneladas en contenedores embarcadas en exterior con carga]]+dataMercanciaContenedores[[#This Row],[Toneladas en contenedores desembarcadas en exterior con carga]]</f>
        <v>1393</v>
      </c>
      <c r="U228" s="3">
        <f>+dataMercanciaContenedores[[#This Row],[Toneladas en contenedores embarcadas en exterior vacíos]]+dataMercanciaContenedores[[#This Row],[Toneladas en contenedores desembarcadas en exterior vacíos]]</f>
        <v>134</v>
      </c>
      <c r="V228" s="3">
        <f>+dataMercanciaContenedores[[#This Row],[TOTAL toneladas en contenedores en exterior con carga]]+dataMercanciaContenedores[[#This Row],[TOTAL toneladas en contenedores en exterior vacíos]]</f>
        <v>1527</v>
      </c>
      <c r="W228" s="3">
        <f>+dataMercanciaContenedores[[#This Row],[Toneladas en contenedores embarcadas en cabotaje con carga]]+dataMercanciaContenedores[[#This Row],[Toneladas en contenedores embarcadas en exterior con carga]]</f>
        <v>27951</v>
      </c>
      <c r="X228" s="3">
        <f>+dataMercanciaContenedores[[#This Row],[Toneladas en contenedores embarcadas en cabotaje vacíos]]+dataMercanciaContenedores[[#This Row],[Toneladas en contenedores embarcadas en exterior vacíos]]</f>
        <v>750</v>
      </c>
      <c r="Y228" s="3">
        <f>+dataMercanciaContenedores[[#This Row],[TOTAL Toneladas en contenedores con carga embarcadas]]+dataMercanciaContenedores[[#This Row],[TOTAL Toneladas en contenedores vacíos embarcadas]]</f>
        <v>28701</v>
      </c>
      <c r="Z228" s="3">
        <f>+dataMercanciaContenedores[[#This Row],[Toneladas en contenedores desembarcadas en cabotaje con carga]]+dataMercanciaContenedores[[#This Row],[Toneladas en contenedores desembarcadas en exterior con carga]]</f>
        <v>27250</v>
      </c>
      <c r="AA228" s="3">
        <f>+dataMercanciaContenedores[[#This Row],[Toneladas en contenedores desembarcadas en cabotaje vacíos]]+dataMercanciaContenedores[[#This Row],[Toneladas en contenedores desembarcadas en exterior vacíos]]</f>
        <v>1234</v>
      </c>
      <c r="AB228" s="3">
        <f>+dataMercanciaContenedores[[#This Row],[TOTAL Toneladas en contenedores con carga desembarcadas]]+dataMercanciaContenedores[[#This Row],[TOTAL Toneladas en contenedores vacíos desembarcadas]]</f>
        <v>28484</v>
      </c>
      <c r="AC228" s="3">
        <f>+dataMercanciaContenedores[[#This Row],[TOTAL toneladas embarcadas en contenedor]]+dataMercanciaContenedores[[#This Row],[TOTAL toneladas desembarcadas en contenedor]]</f>
        <v>57185</v>
      </c>
    </row>
    <row r="229" spans="1:29" hidden="1" x14ac:dyDescent="0.2">
      <c r="A229" s="1">
        <v>2011</v>
      </c>
      <c r="B229" s="1" t="s">
        <v>13</v>
      </c>
      <c r="C229" s="1" t="s">
        <v>40</v>
      </c>
      <c r="D229" s="1" t="s">
        <v>41</v>
      </c>
      <c r="E229" s="2">
        <v>0</v>
      </c>
      <c r="F229" s="2">
        <v>0</v>
      </c>
      <c r="G229" s="3">
        <f>+dataMercanciaContenedores[[#This Row],[Toneladas en contenedores embarcadas en cabotaje con carga]]+dataMercanciaContenedores[[#This Row],[Toneladas en contenedores embarcadas en cabotaje vacíos]]</f>
        <v>0</v>
      </c>
      <c r="H229" s="2">
        <v>0</v>
      </c>
      <c r="I229" s="2">
        <v>0</v>
      </c>
      <c r="J229" s="3">
        <f>+dataMercanciaContenedores[[#This Row],[Toneladas en contenedores desembarcadas en cabotaje con carga]]+dataMercanciaContenedores[[#This Row],[Toneladas en contenedores desembarcadas en cabotaje vacíos]]</f>
        <v>0</v>
      </c>
      <c r="K229" s="3">
        <f>+dataMercanciaContenedores[[#This Row],[Toneladas en contenedores embarcadas en cabotaje con carga]]+dataMercanciaContenedores[[#This Row],[Toneladas en contenedores desembarcadas en cabotaje con carga]]</f>
        <v>0</v>
      </c>
      <c r="L229" s="3">
        <f>+dataMercanciaContenedores[[#This Row],[Toneladas en contenedores embarcadas en cabotaje vacíos]]+dataMercanciaContenedores[[#This Row],[Toneladas en contenedores desembarcadas en cabotaje vacíos]]</f>
        <v>0</v>
      </c>
      <c r="M229" s="3">
        <f>+dataMercanciaContenedores[[#This Row],[TOTAL toneladas en contenedores en cabotaje con carga]]+dataMercanciaContenedores[[#This Row],[TOTAL toneladas en contenedores en cabotaje vacíos]]</f>
        <v>0</v>
      </c>
      <c r="N229" s="2">
        <v>277</v>
      </c>
      <c r="O229" s="2">
        <v>0</v>
      </c>
      <c r="P229" s="3">
        <f>+dataMercanciaContenedores[[#This Row],[Toneladas en contenedores embarcadas en exterior con carga]]+dataMercanciaContenedores[[#This Row],[Toneladas en contenedores embarcadas en exterior vacíos]]</f>
        <v>277</v>
      </c>
      <c r="Q229" s="2">
        <v>0</v>
      </c>
      <c r="R229" s="2">
        <v>0</v>
      </c>
      <c r="S229" s="3">
        <f>+dataMercanciaContenedores[[#This Row],[Toneladas en contenedores desembarcadas en exterior con carga]]+dataMercanciaContenedores[[#This Row],[Toneladas en contenedores desembarcadas en exterior vacíos]]</f>
        <v>0</v>
      </c>
      <c r="T229" s="3">
        <f>+dataMercanciaContenedores[[#This Row],[Toneladas en contenedores embarcadas en exterior con carga]]+dataMercanciaContenedores[[#This Row],[Toneladas en contenedores desembarcadas en exterior con carga]]</f>
        <v>277</v>
      </c>
      <c r="U229" s="3">
        <f>+dataMercanciaContenedores[[#This Row],[Toneladas en contenedores embarcadas en exterior vacíos]]+dataMercanciaContenedores[[#This Row],[Toneladas en contenedores desembarcadas en exterior vacíos]]</f>
        <v>0</v>
      </c>
      <c r="V229" s="3">
        <f>+dataMercanciaContenedores[[#This Row],[TOTAL toneladas en contenedores en exterior con carga]]+dataMercanciaContenedores[[#This Row],[TOTAL toneladas en contenedores en exterior vacíos]]</f>
        <v>277</v>
      </c>
      <c r="W229" s="3">
        <f>+dataMercanciaContenedores[[#This Row],[Toneladas en contenedores embarcadas en cabotaje con carga]]+dataMercanciaContenedores[[#This Row],[Toneladas en contenedores embarcadas en exterior con carga]]</f>
        <v>277</v>
      </c>
      <c r="X229" s="3">
        <f>+dataMercanciaContenedores[[#This Row],[Toneladas en contenedores embarcadas en cabotaje vacíos]]+dataMercanciaContenedores[[#This Row],[Toneladas en contenedores embarcadas en exterior vacíos]]</f>
        <v>0</v>
      </c>
      <c r="Y229" s="3">
        <f>+dataMercanciaContenedores[[#This Row],[TOTAL Toneladas en contenedores con carga embarcadas]]+dataMercanciaContenedores[[#This Row],[TOTAL Toneladas en contenedores vacíos embarcadas]]</f>
        <v>277</v>
      </c>
      <c r="Z229" s="3">
        <f>+dataMercanciaContenedores[[#This Row],[Toneladas en contenedores desembarcadas en cabotaje con carga]]+dataMercanciaContenedores[[#This Row],[Toneladas en contenedores desembarcadas en exterior con carga]]</f>
        <v>0</v>
      </c>
      <c r="AA229" s="3">
        <f>+dataMercanciaContenedores[[#This Row],[Toneladas en contenedores desembarcadas en cabotaje vacíos]]+dataMercanciaContenedores[[#This Row],[Toneladas en contenedores desembarcadas en exterior vacíos]]</f>
        <v>0</v>
      </c>
      <c r="AB229" s="3">
        <f>+dataMercanciaContenedores[[#This Row],[TOTAL Toneladas en contenedores con carga desembarcadas]]+dataMercanciaContenedores[[#This Row],[TOTAL Toneladas en contenedores vacíos desembarcadas]]</f>
        <v>0</v>
      </c>
      <c r="AC229" s="3">
        <f>+dataMercanciaContenedores[[#This Row],[TOTAL toneladas embarcadas en contenedor]]+dataMercanciaContenedores[[#This Row],[TOTAL toneladas desembarcadas en contenedor]]</f>
        <v>277</v>
      </c>
    </row>
    <row r="230" spans="1:29" hidden="1" x14ac:dyDescent="0.2">
      <c r="A230" s="1">
        <v>2011</v>
      </c>
      <c r="B230" s="1" t="s">
        <v>14</v>
      </c>
      <c r="C230" s="1" t="s">
        <v>40</v>
      </c>
      <c r="D230" s="1" t="s">
        <v>41</v>
      </c>
      <c r="E230" s="2">
        <f>1742240</f>
        <v>1742240</v>
      </c>
      <c r="F230" s="2">
        <v>17702</v>
      </c>
      <c r="G230" s="3">
        <f>+dataMercanciaContenedores[[#This Row],[Toneladas en contenedores embarcadas en cabotaje con carga]]+dataMercanciaContenedores[[#This Row],[Toneladas en contenedores embarcadas en cabotaje vacíos]]</f>
        <v>1759942</v>
      </c>
      <c r="H230" s="2">
        <v>2039348</v>
      </c>
      <c r="I230" s="2">
        <v>12380</v>
      </c>
      <c r="J230" s="3">
        <f>+dataMercanciaContenedores[[#This Row],[Toneladas en contenedores desembarcadas en cabotaje con carga]]+dataMercanciaContenedores[[#This Row],[Toneladas en contenedores desembarcadas en cabotaje vacíos]]</f>
        <v>2051728</v>
      </c>
      <c r="K230" s="3">
        <f>+dataMercanciaContenedores[[#This Row],[Toneladas en contenedores embarcadas en cabotaje con carga]]+dataMercanciaContenedores[[#This Row],[Toneladas en contenedores desembarcadas en cabotaje con carga]]</f>
        <v>3781588</v>
      </c>
      <c r="L230" s="3">
        <f>+dataMercanciaContenedores[[#This Row],[Toneladas en contenedores embarcadas en cabotaje vacíos]]+dataMercanciaContenedores[[#This Row],[Toneladas en contenedores desembarcadas en cabotaje vacíos]]</f>
        <v>30082</v>
      </c>
      <c r="M230" s="3">
        <f>+dataMercanciaContenedores[[#This Row],[TOTAL toneladas en contenedores en cabotaje con carga]]+dataMercanciaContenedores[[#This Row],[TOTAL toneladas en contenedores en cabotaje vacíos]]</f>
        <v>3811670</v>
      </c>
      <c r="N230" s="2">
        <f>21628307-7074</f>
        <v>21621233</v>
      </c>
      <c r="O230" s="2">
        <v>738434</v>
      </c>
      <c r="P230" s="3">
        <f>+dataMercanciaContenedores[[#This Row],[Toneladas en contenedores embarcadas en exterior con carga]]+dataMercanciaContenedores[[#This Row],[Toneladas en contenedores embarcadas en exterior vacíos]]</f>
        <v>22359667</v>
      </c>
      <c r="Q230" s="2">
        <f>20683272-45305</f>
        <v>20637967</v>
      </c>
      <c r="R230" s="2">
        <v>770637</v>
      </c>
      <c r="S230" s="3">
        <f>+dataMercanciaContenedores[[#This Row],[Toneladas en contenedores desembarcadas en exterior con carga]]+dataMercanciaContenedores[[#This Row],[Toneladas en contenedores desembarcadas en exterior vacíos]]</f>
        <v>21408604</v>
      </c>
      <c r="T230" s="3">
        <f>+dataMercanciaContenedores[[#This Row],[Toneladas en contenedores embarcadas en exterior con carga]]+dataMercanciaContenedores[[#This Row],[Toneladas en contenedores desembarcadas en exterior con carga]]</f>
        <v>42259200</v>
      </c>
      <c r="U230" s="3">
        <f>+dataMercanciaContenedores[[#This Row],[Toneladas en contenedores embarcadas en exterior vacíos]]+dataMercanciaContenedores[[#This Row],[Toneladas en contenedores desembarcadas en exterior vacíos]]</f>
        <v>1509071</v>
      </c>
      <c r="V230" s="3">
        <f>+dataMercanciaContenedores[[#This Row],[TOTAL toneladas en contenedores en exterior con carga]]+dataMercanciaContenedores[[#This Row],[TOTAL toneladas en contenedores en exterior vacíos]]</f>
        <v>43768271</v>
      </c>
      <c r="W230" s="3">
        <f>+dataMercanciaContenedores[[#This Row],[Toneladas en contenedores embarcadas en cabotaje con carga]]+dataMercanciaContenedores[[#This Row],[Toneladas en contenedores embarcadas en exterior con carga]]</f>
        <v>23363473</v>
      </c>
      <c r="X230" s="3">
        <f>+dataMercanciaContenedores[[#This Row],[Toneladas en contenedores embarcadas en cabotaje vacíos]]+dataMercanciaContenedores[[#This Row],[Toneladas en contenedores embarcadas en exterior vacíos]]</f>
        <v>756136</v>
      </c>
      <c r="Y230" s="3">
        <f>+dataMercanciaContenedores[[#This Row],[TOTAL Toneladas en contenedores con carga embarcadas]]+dataMercanciaContenedores[[#This Row],[TOTAL Toneladas en contenedores vacíos embarcadas]]</f>
        <v>24119609</v>
      </c>
      <c r="Z230" s="3">
        <f>+dataMercanciaContenedores[[#This Row],[Toneladas en contenedores desembarcadas en cabotaje con carga]]+dataMercanciaContenedores[[#This Row],[Toneladas en contenedores desembarcadas en exterior con carga]]</f>
        <v>22677315</v>
      </c>
      <c r="AA230" s="3">
        <f>+dataMercanciaContenedores[[#This Row],[Toneladas en contenedores desembarcadas en cabotaje vacíos]]+dataMercanciaContenedores[[#This Row],[Toneladas en contenedores desembarcadas en exterior vacíos]]</f>
        <v>783017</v>
      </c>
      <c r="AB230" s="3">
        <f>+dataMercanciaContenedores[[#This Row],[TOTAL Toneladas en contenedores con carga desembarcadas]]+dataMercanciaContenedores[[#This Row],[TOTAL Toneladas en contenedores vacíos desembarcadas]]</f>
        <v>23460332</v>
      </c>
      <c r="AC230" s="3">
        <f>+dataMercanciaContenedores[[#This Row],[TOTAL toneladas embarcadas en contenedor]]+dataMercanciaContenedores[[#This Row],[TOTAL toneladas desembarcadas en contenedor]]</f>
        <v>47579941</v>
      </c>
    </row>
    <row r="231" spans="1:29" hidden="1" x14ac:dyDescent="0.2">
      <c r="A231" s="1">
        <v>2011</v>
      </c>
      <c r="B231" s="1" t="s">
        <v>15</v>
      </c>
      <c r="C231" s="1" t="s">
        <v>40</v>
      </c>
      <c r="D231" s="1" t="s">
        <v>41</v>
      </c>
      <c r="E231" s="2">
        <v>256638</v>
      </c>
      <c r="F231" s="2">
        <v>158</v>
      </c>
      <c r="G231" s="3">
        <f>+dataMercanciaContenedores[[#This Row],[Toneladas en contenedores embarcadas en cabotaje con carga]]+dataMercanciaContenedores[[#This Row],[Toneladas en contenedores embarcadas en cabotaje vacíos]]</f>
        <v>256796</v>
      </c>
      <c r="H231" s="2">
        <v>32497</v>
      </c>
      <c r="I231" s="2">
        <v>34301</v>
      </c>
      <c r="J231" s="3">
        <f>+dataMercanciaContenedores[[#This Row],[Toneladas en contenedores desembarcadas en cabotaje con carga]]+dataMercanciaContenedores[[#This Row],[Toneladas en contenedores desembarcadas en cabotaje vacíos]]</f>
        <v>66798</v>
      </c>
      <c r="K231" s="3">
        <f>+dataMercanciaContenedores[[#This Row],[Toneladas en contenedores embarcadas en cabotaje con carga]]+dataMercanciaContenedores[[#This Row],[Toneladas en contenedores desembarcadas en cabotaje con carga]]</f>
        <v>289135</v>
      </c>
      <c r="L231" s="3">
        <f>+dataMercanciaContenedores[[#This Row],[Toneladas en contenedores embarcadas en cabotaje vacíos]]+dataMercanciaContenedores[[#This Row],[Toneladas en contenedores desembarcadas en cabotaje vacíos]]</f>
        <v>34459</v>
      </c>
      <c r="M231" s="3">
        <f>+dataMercanciaContenedores[[#This Row],[TOTAL toneladas en contenedores en cabotaje con carga]]+dataMercanciaContenedores[[#This Row],[TOTAL toneladas en contenedores en cabotaje vacíos]]</f>
        <v>323594</v>
      </c>
      <c r="N231" s="2">
        <v>401093</v>
      </c>
      <c r="O231" s="2">
        <v>441</v>
      </c>
      <c r="P231" s="3">
        <f>+dataMercanciaContenedores[[#This Row],[Toneladas en contenedores embarcadas en exterior con carga]]+dataMercanciaContenedores[[#This Row],[Toneladas en contenedores embarcadas en exterior vacíos]]</f>
        <v>401534</v>
      </c>
      <c r="Q231" s="2">
        <v>139232</v>
      </c>
      <c r="R231" s="2">
        <v>33365</v>
      </c>
      <c r="S231" s="3">
        <f>+dataMercanciaContenedores[[#This Row],[Toneladas en contenedores desembarcadas en exterior con carga]]+dataMercanciaContenedores[[#This Row],[Toneladas en contenedores desembarcadas en exterior vacíos]]</f>
        <v>172597</v>
      </c>
      <c r="T231" s="3">
        <f>+dataMercanciaContenedores[[#This Row],[Toneladas en contenedores embarcadas en exterior con carga]]+dataMercanciaContenedores[[#This Row],[Toneladas en contenedores desembarcadas en exterior con carga]]</f>
        <v>540325</v>
      </c>
      <c r="U231" s="3">
        <f>+dataMercanciaContenedores[[#This Row],[Toneladas en contenedores embarcadas en exterior vacíos]]+dataMercanciaContenedores[[#This Row],[Toneladas en contenedores desembarcadas en exterior vacíos]]</f>
        <v>33806</v>
      </c>
      <c r="V231" s="3">
        <f>+dataMercanciaContenedores[[#This Row],[TOTAL toneladas en contenedores en exterior con carga]]+dataMercanciaContenedores[[#This Row],[TOTAL toneladas en contenedores en exterior vacíos]]</f>
        <v>574131</v>
      </c>
      <c r="W231" s="3">
        <f>+dataMercanciaContenedores[[#This Row],[Toneladas en contenedores embarcadas en cabotaje con carga]]+dataMercanciaContenedores[[#This Row],[Toneladas en contenedores embarcadas en exterior con carga]]</f>
        <v>657731</v>
      </c>
      <c r="X231" s="3">
        <f>+dataMercanciaContenedores[[#This Row],[Toneladas en contenedores embarcadas en cabotaje vacíos]]+dataMercanciaContenedores[[#This Row],[Toneladas en contenedores embarcadas en exterior vacíos]]</f>
        <v>599</v>
      </c>
      <c r="Y231" s="3">
        <f>+dataMercanciaContenedores[[#This Row],[TOTAL Toneladas en contenedores con carga embarcadas]]+dataMercanciaContenedores[[#This Row],[TOTAL Toneladas en contenedores vacíos embarcadas]]</f>
        <v>658330</v>
      </c>
      <c r="Z231" s="3">
        <f>+dataMercanciaContenedores[[#This Row],[Toneladas en contenedores desembarcadas en cabotaje con carga]]+dataMercanciaContenedores[[#This Row],[Toneladas en contenedores desembarcadas en exterior con carga]]</f>
        <v>171729</v>
      </c>
      <c r="AA231" s="3">
        <f>+dataMercanciaContenedores[[#This Row],[Toneladas en contenedores desembarcadas en cabotaje vacíos]]+dataMercanciaContenedores[[#This Row],[Toneladas en contenedores desembarcadas en exterior vacíos]]</f>
        <v>67666</v>
      </c>
      <c r="AB231" s="3">
        <f>+dataMercanciaContenedores[[#This Row],[TOTAL Toneladas en contenedores con carga desembarcadas]]+dataMercanciaContenedores[[#This Row],[TOTAL Toneladas en contenedores vacíos desembarcadas]]</f>
        <v>239395</v>
      </c>
      <c r="AC231" s="3">
        <f>+dataMercanciaContenedores[[#This Row],[TOTAL toneladas embarcadas en contenedor]]+dataMercanciaContenedores[[#This Row],[TOTAL toneladas desembarcadas en contenedor]]</f>
        <v>897725</v>
      </c>
    </row>
    <row r="232" spans="1:29" hidden="1" x14ac:dyDescent="0.2">
      <c r="A232" s="1">
        <v>2011</v>
      </c>
      <c r="B232" s="1" t="s">
        <v>16</v>
      </c>
      <c r="C232" s="1" t="s">
        <v>40</v>
      </c>
      <c r="D232" s="1" t="s">
        <v>41</v>
      </c>
      <c r="E232" s="2">
        <v>50063</v>
      </c>
      <c r="F232" s="2">
        <v>40776</v>
      </c>
      <c r="G232" s="3">
        <f>+dataMercanciaContenedores[[#This Row],[Toneladas en contenedores embarcadas en cabotaje con carga]]+dataMercanciaContenedores[[#This Row],[Toneladas en contenedores embarcadas en cabotaje vacíos]]</f>
        <v>90839</v>
      </c>
      <c r="H232" s="2">
        <v>258720</v>
      </c>
      <c r="I232" s="2">
        <v>5747</v>
      </c>
      <c r="J232" s="3">
        <f>+dataMercanciaContenedores[[#This Row],[Toneladas en contenedores desembarcadas en cabotaje con carga]]+dataMercanciaContenedores[[#This Row],[Toneladas en contenedores desembarcadas en cabotaje vacíos]]</f>
        <v>264467</v>
      </c>
      <c r="K232" s="3">
        <f>+dataMercanciaContenedores[[#This Row],[Toneladas en contenedores embarcadas en cabotaje con carga]]+dataMercanciaContenedores[[#This Row],[Toneladas en contenedores desembarcadas en cabotaje con carga]]</f>
        <v>308783</v>
      </c>
      <c r="L232" s="3">
        <f>+dataMercanciaContenedores[[#This Row],[Toneladas en contenedores embarcadas en cabotaje vacíos]]+dataMercanciaContenedores[[#This Row],[Toneladas en contenedores desembarcadas en cabotaje vacíos]]</f>
        <v>46523</v>
      </c>
      <c r="M232" s="3">
        <f>+dataMercanciaContenedores[[#This Row],[TOTAL toneladas en contenedores en cabotaje con carga]]+dataMercanciaContenedores[[#This Row],[TOTAL toneladas en contenedores en cabotaje vacíos]]</f>
        <v>355306</v>
      </c>
      <c r="N232" s="2">
        <v>16</v>
      </c>
      <c r="O232" s="2">
        <v>0</v>
      </c>
      <c r="P232" s="3">
        <f>+dataMercanciaContenedores[[#This Row],[Toneladas en contenedores embarcadas en exterior con carga]]+dataMercanciaContenedores[[#This Row],[Toneladas en contenedores embarcadas en exterior vacíos]]</f>
        <v>16</v>
      </c>
      <c r="Q232" s="2">
        <v>44</v>
      </c>
      <c r="R232" s="2">
        <v>0</v>
      </c>
      <c r="S232" s="3">
        <f>+dataMercanciaContenedores[[#This Row],[Toneladas en contenedores desembarcadas en exterior con carga]]+dataMercanciaContenedores[[#This Row],[Toneladas en contenedores desembarcadas en exterior vacíos]]</f>
        <v>44</v>
      </c>
      <c r="T232" s="3">
        <f>+dataMercanciaContenedores[[#This Row],[Toneladas en contenedores embarcadas en exterior con carga]]+dataMercanciaContenedores[[#This Row],[Toneladas en contenedores desembarcadas en exterior con carga]]</f>
        <v>60</v>
      </c>
      <c r="U232" s="3">
        <f>+dataMercanciaContenedores[[#This Row],[Toneladas en contenedores embarcadas en exterior vacíos]]+dataMercanciaContenedores[[#This Row],[Toneladas en contenedores desembarcadas en exterior vacíos]]</f>
        <v>0</v>
      </c>
      <c r="V232" s="3">
        <f>+dataMercanciaContenedores[[#This Row],[TOTAL toneladas en contenedores en exterior con carga]]+dataMercanciaContenedores[[#This Row],[TOTAL toneladas en contenedores en exterior vacíos]]</f>
        <v>60</v>
      </c>
      <c r="W232" s="3">
        <f>+dataMercanciaContenedores[[#This Row],[Toneladas en contenedores embarcadas en cabotaje con carga]]+dataMercanciaContenedores[[#This Row],[Toneladas en contenedores embarcadas en exterior con carga]]</f>
        <v>50079</v>
      </c>
      <c r="X232" s="3">
        <f>+dataMercanciaContenedores[[#This Row],[Toneladas en contenedores embarcadas en cabotaje vacíos]]+dataMercanciaContenedores[[#This Row],[Toneladas en contenedores embarcadas en exterior vacíos]]</f>
        <v>40776</v>
      </c>
      <c r="Y232" s="3">
        <f>+dataMercanciaContenedores[[#This Row],[TOTAL Toneladas en contenedores con carga embarcadas]]+dataMercanciaContenedores[[#This Row],[TOTAL Toneladas en contenedores vacíos embarcadas]]</f>
        <v>90855</v>
      </c>
      <c r="Z232" s="3">
        <f>+dataMercanciaContenedores[[#This Row],[Toneladas en contenedores desembarcadas en cabotaje con carga]]+dataMercanciaContenedores[[#This Row],[Toneladas en contenedores desembarcadas en exterior con carga]]</f>
        <v>258764</v>
      </c>
      <c r="AA232" s="3">
        <f>+dataMercanciaContenedores[[#This Row],[Toneladas en contenedores desembarcadas en cabotaje vacíos]]+dataMercanciaContenedores[[#This Row],[Toneladas en contenedores desembarcadas en exterior vacíos]]</f>
        <v>5747</v>
      </c>
      <c r="AB232" s="3">
        <f>+dataMercanciaContenedores[[#This Row],[TOTAL Toneladas en contenedores con carga desembarcadas]]+dataMercanciaContenedores[[#This Row],[TOTAL Toneladas en contenedores vacíos desembarcadas]]</f>
        <v>264511</v>
      </c>
      <c r="AC232" s="3">
        <f>+dataMercanciaContenedores[[#This Row],[TOTAL toneladas embarcadas en contenedor]]+dataMercanciaContenedores[[#This Row],[TOTAL toneladas desembarcadas en contenedor]]</f>
        <v>355366</v>
      </c>
    </row>
    <row r="233" spans="1:29" hidden="1" x14ac:dyDescent="0.2">
      <c r="A233" s="1">
        <v>2011</v>
      </c>
      <c r="B233" s="1" t="s">
        <v>17</v>
      </c>
      <c r="C233" s="1" t="s">
        <v>40</v>
      </c>
      <c r="D233" s="1" t="s">
        <v>41</v>
      </c>
      <c r="E233" s="2">
        <v>809892</v>
      </c>
      <c r="F233" s="2">
        <v>34856</v>
      </c>
      <c r="G233" s="3">
        <f>+dataMercanciaContenedores[[#This Row],[Toneladas en contenedores embarcadas en cabotaje con carga]]+dataMercanciaContenedores[[#This Row],[Toneladas en contenedores embarcadas en cabotaje vacíos]]</f>
        <v>844748</v>
      </c>
      <c r="H233" s="2">
        <v>125965</v>
      </c>
      <c r="I233" s="2">
        <v>169705</v>
      </c>
      <c r="J233" s="3">
        <f>+dataMercanciaContenedores[[#This Row],[Toneladas en contenedores desembarcadas en cabotaje con carga]]+dataMercanciaContenedores[[#This Row],[Toneladas en contenedores desembarcadas en cabotaje vacíos]]</f>
        <v>295670</v>
      </c>
      <c r="K233" s="3">
        <f>+dataMercanciaContenedores[[#This Row],[Toneladas en contenedores embarcadas en cabotaje con carga]]+dataMercanciaContenedores[[#This Row],[Toneladas en contenedores desembarcadas en cabotaje con carga]]</f>
        <v>935857</v>
      </c>
      <c r="L233" s="3">
        <f>+dataMercanciaContenedores[[#This Row],[Toneladas en contenedores embarcadas en cabotaje vacíos]]+dataMercanciaContenedores[[#This Row],[Toneladas en contenedores desembarcadas en cabotaje vacíos]]</f>
        <v>204561</v>
      </c>
      <c r="M233" s="3">
        <f>+dataMercanciaContenedores[[#This Row],[TOTAL toneladas en contenedores en cabotaje con carga]]+dataMercanciaContenedores[[#This Row],[TOTAL toneladas en contenedores en cabotaje vacíos]]</f>
        <v>1140418</v>
      </c>
      <c r="N233" s="2">
        <v>9821654</v>
      </c>
      <c r="O233" s="2">
        <v>361837</v>
      </c>
      <c r="P233" s="3">
        <f>+dataMercanciaContenedores[[#This Row],[Toneladas en contenedores embarcadas en exterior con carga]]+dataMercanciaContenedores[[#This Row],[Toneladas en contenedores embarcadas en exterior vacíos]]</f>
        <v>10183491</v>
      </c>
      <c r="Q233" s="2">
        <v>8039594</v>
      </c>
      <c r="R233" s="2">
        <v>493273</v>
      </c>
      <c r="S233" s="3">
        <f>+dataMercanciaContenedores[[#This Row],[Toneladas en contenedores desembarcadas en exterior con carga]]+dataMercanciaContenedores[[#This Row],[Toneladas en contenedores desembarcadas en exterior vacíos]]</f>
        <v>8532867</v>
      </c>
      <c r="T233" s="3">
        <f>+dataMercanciaContenedores[[#This Row],[Toneladas en contenedores embarcadas en exterior con carga]]+dataMercanciaContenedores[[#This Row],[Toneladas en contenedores desembarcadas en exterior con carga]]</f>
        <v>17861248</v>
      </c>
      <c r="U233" s="3">
        <f>+dataMercanciaContenedores[[#This Row],[Toneladas en contenedores embarcadas en exterior vacíos]]+dataMercanciaContenedores[[#This Row],[Toneladas en contenedores desembarcadas en exterior vacíos]]</f>
        <v>855110</v>
      </c>
      <c r="V233" s="3">
        <f>+dataMercanciaContenedores[[#This Row],[TOTAL toneladas en contenedores en exterior con carga]]+dataMercanciaContenedores[[#This Row],[TOTAL toneladas en contenedores en exterior vacíos]]</f>
        <v>18716358</v>
      </c>
      <c r="W233" s="3">
        <f>+dataMercanciaContenedores[[#This Row],[Toneladas en contenedores embarcadas en cabotaje con carga]]+dataMercanciaContenedores[[#This Row],[Toneladas en contenedores embarcadas en exterior con carga]]</f>
        <v>10631546</v>
      </c>
      <c r="X233" s="3">
        <f>+dataMercanciaContenedores[[#This Row],[Toneladas en contenedores embarcadas en cabotaje vacíos]]+dataMercanciaContenedores[[#This Row],[Toneladas en contenedores embarcadas en exterior vacíos]]</f>
        <v>396693</v>
      </c>
      <c r="Y233" s="3">
        <f>+dataMercanciaContenedores[[#This Row],[TOTAL Toneladas en contenedores con carga embarcadas]]+dataMercanciaContenedores[[#This Row],[TOTAL Toneladas en contenedores vacíos embarcadas]]</f>
        <v>11028239</v>
      </c>
      <c r="Z233" s="3">
        <f>+dataMercanciaContenedores[[#This Row],[Toneladas en contenedores desembarcadas en cabotaje con carga]]+dataMercanciaContenedores[[#This Row],[Toneladas en contenedores desembarcadas en exterior con carga]]</f>
        <v>8165559</v>
      </c>
      <c r="AA233" s="3">
        <f>+dataMercanciaContenedores[[#This Row],[Toneladas en contenedores desembarcadas en cabotaje vacíos]]+dataMercanciaContenedores[[#This Row],[Toneladas en contenedores desembarcadas en exterior vacíos]]</f>
        <v>662978</v>
      </c>
      <c r="AB233" s="3">
        <f>+dataMercanciaContenedores[[#This Row],[TOTAL Toneladas en contenedores con carga desembarcadas]]+dataMercanciaContenedores[[#This Row],[TOTAL Toneladas en contenedores vacíos desembarcadas]]</f>
        <v>8828537</v>
      </c>
      <c r="AC233" s="3">
        <f>+dataMercanciaContenedores[[#This Row],[TOTAL toneladas embarcadas en contenedor]]+dataMercanciaContenedores[[#This Row],[TOTAL toneladas desembarcadas en contenedor]]</f>
        <v>19856776</v>
      </c>
    </row>
    <row r="234" spans="1:29" hidden="1" x14ac:dyDescent="0.2">
      <c r="A234" s="1">
        <v>2011</v>
      </c>
      <c r="B234" s="1" t="s">
        <v>18</v>
      </c>
      <c r="C234" s="1" t="s">
        <v>40</v>
      </c>
      <c r="D234" s="1" t="s">
        <v>41</v>
      </c>
      <c r="E234" s="2">
        <v>170326</v>
      </c>
      <c r="F234" s="2">
        <v>10829</v>
      </c>
      <c r="G234" s="3">
        <f>+dataMercanciaContenedores[[#This Row],[Toneladas en contenedores embarcadas en cabotaje con carga]]+dataMercanciaContenedores[[#This Row],[Toneladas en contenedores embarcadas en cabotaje vacíos]]</f>
        <v>181155</v>
      </c>
      <c r="H234" s="2">
        <v>64364</v>
      </c>
      <c r="I234" s="2">
        <v>60136</v>
      </c>
      <c r="J234" s="3">
        <f>+dataMercanciaContenedores[[#This Row],[Toneladas en contenedores desembarcadas en cabotaje con carga]]+dataMercanciaContenedores[[#This Row],[Toneladas en contenedores desembarcadas en cabotaje vacíos]]</f>
        <v>124500</v>
      </c>
      <c r="K234" s="3">
        <f>+dataMercanciaContenedores[[#This Row],[Toneladas en contenedores embarcadas en cabotaje con carga]]+dataMercanciaContenedores[[#This Row],[Toneladas en contenedores desembarcadas en cabotaje con carga]]</f>
        <v>234690</v>
      </c>
      <c r="L234" s="3">
        <f>+dataMercanciaContenedores[[#This Row],[Toneladas en contenedores embarcadas en cabotaje vacíos]]+dataMercanciaContenedores[[#This Row],[Toneladas en contenedores desembarcadas en cabotaje vacíos]]</f>
        <v>70965</v>
      </c>
      <c r="M234" s="3">
        <f>+dataMercanciaContenedores[[#This Row],[TOTAL toneladas en contenedores en cabotaje con carga]]+dataMercanciaContenedores[[#This Row],[TOTAL toneladas en contenedores en cabotaje vacíos]]</f>
        <v>305655</v>
      </c>
      <c r="N234" s="2">
        <v>3383579</v>
      </c>
      <c r="O234" s="2">
        <v>29227</v>
      </c>
      <c r="P234" s="3">
        <f>+dataMercanciaContenedores[[#This Row],[Toneladas en contenedores embarcadas en exterior con carga]]+dataMercanciaContenedores[[#This Row],[Toneladas en contenedores embarcadas en exterior vacíos]]</f>
        <v>3412806</v>
      </c>
      <c r="Q234" s="2">
        <v>2160045</v>
      </c>
      <c r="R234" s="2">
        <v>200965</v>
      </c>
      <c r="S234" s="3">
        <f>+dataMercanciaContenedores[[#This Row],[Toneladas en contenedores desembarcadas en exterior con carga]]+dataMercanciaContenedores[[#This Row],[Toneladas en contenedores desembarcadas en exterior vacíos]]</f>
        <v>2361010</v>
      </c>
      <c r="T234" s="3">
        <f>+dataMercanciaContenedores[[#This Row],[Toneladas en contenedores embarcadas en exterior con carga]]+dataMercanciaContenedores[[#This Row],[Toneladas en contenedores desembarcadas en exterior con carga]]</f>
        <v>5543624</v>
      </c>
      <c r="U234" s="3">
        <f>+dataMercanciaContenedores[[#This Row],[Toneladas en contenedores embarcadas en exterior vacíos]]+dataMercanciaContenedores[[#This Row],[Toneladas en contenedores desembarcadas en exterior vacíos]]</f>
        <v>230192</v>
      </c>
      <c r="V234" s="3">
        <f>+dataMercanciaContenedores[[#This Row],[TOTAL toneladas en contenedores en exterior con carga]]+dataMercanciaContenedores[[#This Row],[TOTAL toneladas en contenedores en exterior vacíos]]</f>
        <v>5773816</v>
      </c>
      <c r="W234" s="3">
        <f>+dataMercanciaContenedores[[#This Row],[Toneladas en contenedores embarcadas en cabotaje con carga]]+dataMercanciaContenedores[[#This Row],[Toneladas en contenedores embarcadas en exterior con carga]]</f>
        <v>3553905</v>
      </c>
      <c r="X234" s="3">
        <f>+dataMercanciaContenedores[[#This Row],[Toneladas en contenedores embarcadas en cabotaje vacíos]]+dataMercanciaContenedores[[#This Row],[Toneladas en contenedores embarcadas en exterior vacíos]]</f>
        <v>40056</v>
      </c>
      <c r="Y234" s="3">
        <f>+dataMercanciaContenedores[[#This Row],[TOTAL Toneladas en contenedores con carga embarcadas]]+dataMercanciaContenedores[[#This Row],[TOTAL Toneladas en contenedores vacíos embarcadas]]</f>
        <v>3593961</v>
      </c>
      <c r="Z234" s="3">
        <f>+dataMercanciaContenedores[[#This Row],[Toneladas en contenedores desembarcadas en cabotaje con carga]]+dataMercanciaContenedores[[#This Row],[Toneladas en contenedores desembarcadas en exterior con carga]]</f>
        <v>2224409</v>
      </c>
      <c r="AA234" s="3">
        <f>+dataMercanciaContenedores[[#This Row],[Toneladas en contenedores desembarcadas en cabotaje vacíos]]+dataMercanciaContenedores[[#This Row],[Toneladas en contenedores desembarcadas en exterior vacíos]]</f>
        <v>261101</v>
      </c>
      <c r="AB234" s="3">
        <f>+dataMercanciaContenedores[[#This Row],[TOTAL Toneladas en contenedores con carga desembarcadas]]+dataMercanciaContenedores[[#This Row],[TOTAL Toneladas en contenedores vacíos desembarcadas]]</f>
        <v>2485510</v>
      </c>
      <c r="AC234" s="3">
        <f>+dataMercanciaContenedores[[#This Row],[TOTAL toneladas embarcadas en contenedor]]+dataMercanciaContenedores[[#This Row],[TOTAL toneladas desembarcadas en contenedor]]</f>
        <v>6079471</v>
      </c>
    </row>
    <row r="235" spans="1:29" hidden="1" x14ac:dyDescent="0.2">
      <c r="A235" s="1">
        <v>2011</v>
      </c>
      <c r="B235" s="1" t="s">
        <v>19</v>
      </c>
      <c r="C235" s="1" t="s">
        <v>40</v>
      </c>
      <c r="D235" s="1" t="s">
        <v>41</v>
      </c>
      <c r="E235" s="2">
        <v>222390</v>
      </c>
      <c r="F235" s="2">
        <v>4120</v>
      </c>
      <c r="G235" s="3">
        <f>+dataMercanciaContenedores[[#This Row],[Toneladas en contenedores embarcadas en cabotaje con carga]]+dataMercanciaContenedores[[#This Row],[Toneladas en contenedores embarcadas en cabotaje vacíos]]</f>
        <v>226510</v>
      </c>
      <c r="H235" s="2">
        <v>2234</v>
      </c>
      <c r="I235" s="2">
        <v>26295</v>
      </c>
      <c r="J235" s="3">
        <f>+dataMercanciaContenedores[[#This Row],[Toneladas en contenedores desembarcadas en cabotaje con carga]]+dataMercanciaContenedores[[#This Row],[Toneladas en contenedores desembarcadas en cabotaje vacíos]]</f>
        <v>28529</v>
      </c>
      <c r="K235" s="3">
        <f>+dataMercanciaContenedores[[#This Row],[Toneladas en contenedores embarcadas en cabotaje con carga]]+dataMercanciaContenedores[[#This Row],[Toneladas en contenedores desembarcadas en cabotaje con carga]]</f>
        <v>224624</v>
      </c>
      <c r="L235" s="3">
        <f>+dataMercanciaContenedores[[#This Row],[Toneladas en contenedores embarcadas en cabotaje vacíos]]+dataMercanciaContenedores[[#This Row],[Toneladas en contenedores desembarcadas en cabotaje vacíos]]</f>
        <v>30415</v>
      </c>
      <c r="M235" s="3">
        <f>+dataMercanciaContenedores[[#This Row],[TOTAL toneladas en contenedores en cabotaje con carga]]+dataMercanciaContenedores[[#This Row],[TOTAL toneladas en contenedores en cabotaje vacíos]]</f>
        <v>255039</v>
      </c>
      <c r="N235" s="2">
        <v>325253</v>
      </c>
      <c r="O235" s="2">
        <v>844</v>
      </c>
      <c r="P235" s="3">
        <f>+dataMercanciaContenedores[[#This Row],[Toneladas en contenedores embarcadas en exterior con carga]]+dataMercanciaContenedores[[#This Row],[Toneladas en contenedores embarcadas en exterior vacíos]]</f>
        <v>326097</v>
      </c>
      <c r="Q235" s="2">
        <f>275381-212</f>
        <v>275169</v>
      </c>
      <c r="R235" s="2">
        <v>15590</v>
      </c>
      <c r="S235" s="3">
        <f>+dataMercanciaContenedores[[#This Row],[Toneladas en contenedores desembarcadas en exterior con carga]]+dataMercanciaContenedores[[#This Row],[Toneladas en contenedores desembarcadas en exterior vacíos]]</f>
        <v>290759</v>
      </c>
      <c r="T235" s="3">
        <f>+dataMercanciaContenedores[[#This Row],[Toneladas en contenedores embarcadas en exterior con carga]]+dataMercanciaContenedores[[#This Row],[Toneladas en contenedores desembarcadas en exterior con carga]]</f>
        <v>600422</v>
      </c>
      <c r="U235" s="3">
        <f>+dataMercanciaContenedores[[#This Row],[Toneladas en contenedores embarcadas en exterior vacíos]]+dataMercanciaContenedores[[#This Row],[Toneladas en contenedores desembarcadas en exterior vacíos]]</f>
        <v>16434</v>
      </c>
      <c r="V235" s="3">
        <f>+dataMercanciaContenedores[[#This Row],[TOTAL toneladas en contenedores en exterior con carga]]+dataMercanciaContenedores[[#This Row],[TOTAL toneladas en contenedores en exterior vacíos]]</f>
        <v>616856</v>
      </c>
      <c r="W235" s="3">
        <f>+dataMercanciaContenedores[[#This Row],[Toneladas en contenedores embarcadas en cabotaje con carga]]+dataMercanciaContenedores[[#This Row],[Toneladas en contenedores embarcadas en exterior con carga]]</f>
        <v>547643</v>
      </c>
      <c r="X235" s="3">
        <f>+dataMercanciaContenedores[[#This Row],[Toneladas en contenedores embarcadas en cabotaje vacíos]]+dataMercanciaContenedores[[#This Row],[Toneladas en contenedores embarcadas en exterior vacíos]]</f>
        <v>4964</v>
      </c>
      <c r="Y235" s="3">
        <f>+dataMercanciaContenedores[[#This Row],[TOTAL Toneladas en contenedores con carga embarcadas]]+dataMercanciaContenedores[[#This Row],[TOTAL Toneladas en contenedores vacíos embarcadas]]</f>
        <v>552607</v>
      </c>
      <c r="Z235" s="3">
        <f>+dataMercanciaContenedores[[#This Row],[Toneladas en contenedores desembarcadas en cabotaje con carga]]+dataMercanciaContenedores[[#This Row],[Toneladas en contenedores desembarcadas en exterior con carga]]</f>
        <v>277403</v>
      </c>
      <c r="AA235" s="3">
        <f>+dataMercanciaContenedores[[#This Row],[Toneladas en contenedores desembarcadas en cabotaje vacíos]]+dataMercanciaContenedores[[#This Row],[Toneladas en contenedores desembarcadas en exterior vacíos]]</f>
        <v>41885</v>
      </c>
      <c r="AB235" s="3">
        <f>+dataMercanciaContenedores[[#This Row],[TOTAL Toneladas en contenedores con carga desembarcadas]]+dataMercanciaContenedores[[#This Row],[TOTAL Toneladas en contenedores vacíos desembarcadas]]</f>
        <v>319288</v>
      </c>
      <c r="AC235" s="3">
        <f>+dataMercanciaContenedores[[#This Row],[TOTAL toneladas embarcadas en contenedor]]+dataMercanciaContenedores[[#This Row],[TOTAL toneladas desembarcadas en contenedor]]</f>
        <v>871895</v>
      </c>
    </row>
    <row r="236" spans="1:29" hidden="1" x14ac:dyDescent="0.2">
      <c r="A236" s="1">
        <v>2011</v>
      </c>
      <c r="B236" s="1" t="s">
        <v>20</v>
      </c>
      <c r="C236" s="1" t="s">
        <v>40</v>
      </c>
      <c r="D236" s="1" t="s">
        <v>41</v>
      </c>
      <c r="E236" s="2">
        <v>46694</v>
      </c>
      <c r="F236" s="2">
        <v>2452</v>
      </c>
      <c r="G236" s="3">
        <f>+dataMercanciaContenedores[[#This Row],[Toneladas en contenedores embarcadas en cabotaje con carga]]+dataMercanciaContenedores[[#This Row],[Toneladas en contenedores embarcadas en cabotaje vacíos]]</f>
        <v>49146</v>
      </c>
      <c r="H236" s="2">
        <v>2197</v>
      </c>
      <c r="I236" s="2">
        <v>3520</v>
      </c>
      <c r="J236" s="3">
        <f>+dataMercanciaContenedores[[#This Row],[Toneladas en contenedores desembarcadas en cabotaje con carga]]+dataMercanciaContenedores[[#This Row],[Toneladas en contenedores desembarcadas en cabotaje vacíos]]</f>
        <v>5717</v>
      </c>
      <c r="K236" s="3">
        <f>+dataMercanciaContenedores[[#This Row],[Toneladas en contenedores embarcadas en cabotaje con carga]]+dataMercanciaContenedores[[#This Row],[Toneladas en contenedores desembarcadas en cabotaje con carga]]</f>
        <v>48891</v>
      </c>
      <c r="L236" s="3">
        <f>+dataMercanciaContenedores[[#This Row],[Toneladas en contenedores embarcadas en cabotaje vacíos]]+dataMercanciaContenedores[[#This Row],[Toneladas en contenedores desembarcadas en cabotaje vacíos]]</f>
        <v>5972</v>
      </c>
      <c r="M236" s="3">
        <f>+dataMercanciaContenedores[[#This Row],[TOTAL toneladas en contenedores en cabotaje con carga]]+dataMercanciaContenedores[[#This Row],[TOTAL toneladas en contenedores en cabotaje vacíos]]</f>
        <v>54863</v>
      </c>
      <c r="N236" s="2">
        <v>1490717</v>
      </c>
      <c r="O236" s="2">
        <v>1360</v>
      </c>
      <c r="P236" s="3">
        <f>+dataMercanciaContenedores[[#This Row],[Toneladas en contenedores embarcadas en exterior con carga]]+dataMercanciaContenedores[[#This Row],[Toneladas en contenedores embarcadas en exterior vacíos]]</f>
        <v>1492077</v>
      </c>
      <c r="Q236" s="2">
        <v>58746</v>
      </c>
      <c r="R236" s="2">
        <v>117140</v>
      </c>
      <c r="S236" s="3">
        <f>+dataMercanciaContenedores[[#This Row],[Toneladas en contenedores desembarcadas en exterior con carga]]+dataMercanciaContenedores[[#This Row],[Toneladas en contenedores desembarcadas en exterior vacíos]]</f>
        <v>175886</v>
      </c>
      <c r="T236" s="3">
        <f>+dataMercanciaContenedores[[#This Row],[Toneladas en contenedores embarcadas en exterior con carga]]+dataMercanciaContenedores[[#This Row],[Toneladas en contenedores desembarcadas en exterior con carga]]</f>
        <v>1549463</v>
      </c>
      <c r="U236" s="3">
        <f>+dataMercanciaContenedores[[#This Row],[Toneladas en contenedores embarcadas en exterior vacíos]]+dataMercanciaContenedores[[#This Row],[Toneladas en contenedores desembarcadas en exterior vacíos]]</f>
        <v>118500</v>
      </c>
      <c r="V236" s="3">
        <f>+dataMercanciaContenedores[[#This Row],[TOTAL toneladas en contenedores en exterior con carga]]+dataMercanciaContenedores[[#This Row],[TOTAL toneladas en contenedores en exterior vacíos]]</f>
        <v>1667963</v>
      </c>
      <c r="W236" s="3">
        <f>+dataMercanciaContenedores[[#This Row],[Toneladas en contenedores embarcadas en cabotaje con carga]]+dataMercanciaContenedores[[#This Row],[Toneladas en contenedores embarcadas en exterior con carga]]</f>
        <v>1537411</v>
      </c>
      <c r="X236" s="3">
        <f>+dataMercanciaContenedores[[#This Row],[Toneladas en contenedores embarcadas en cabotaje vacíos]]+dataMercanciaContenedores[[#This Row],[Toneladas en contenedores embarcadas en exterior vacíos]]</f>
        <v>3812</v>
      </c>
      <c r="Y236" s="3">
        <f>+dataMercanciaContenedores[[#This Row],[TOTAL Toneladas en contenedores con carga embarcadas]]+dataMercanciaContenedores[[#This Row],[TOTAL Toneladas en contenedores vacíos embarcadas]]</f>
        <v>1541223</v>
      </c>
      <c r="Z236" s="3">
        <f>+dataMercanciaContenedores[[#This Row],[Toneladas en contenedores desembarcadas en cabotaje con carga]]+dataMercanciaContenedores[[#This Row],[Toneladas en contenedores desembarcadas en exterior con carga]]</f>
        <v>60943</v>
      </c>
      <c r="AA236" s="3">
        <f>+dataMercanciaContenedores[[#This Row],[Toneladas en contenedores desembarcadas en cabotaje vacíos]]+dataMercanciaContenedores[[#This Row],[Toneladas en contenedores desembarcadas en exterior vacíos]]</f>
        <v>120660</v>
      </c>
      <c r="AB236" s="3">
        <f>+dataMercanciaContenedores[[#This Row],[TOTAL Toneladas en contenedores con carga desembarcadas]]+dataMercanciaContenedores[[#This Row],[TOTAL Toneladas en contenedores vacíos desembarcadas]]</f>
        <v>181603</v>
      </c>
      <c r="AC236" s="3">
        <f>+dataMercanciaContenedores[[#This Row],[TOTAL toneladas embarcadas en contenedor]]+dataMercanciaContenedores[[#This Row],[TOTAL toneladas desembarcadas en contenedor]]</f>
        <v>1722826</v>
      </c>
    </row>
    <row r="237" spans="1:29" hidden="1" x14ac:dyDescent="0.2">
      <c r="A237" s="1">
        <v>2011</v>
      </c>
      <c r="B237" s="1" t="s">
        <v>21</v>
      </c>
      <c r="C237" s="1" t="s">
        <v>40</v>
      </c>
      <c r="D237" s="1" t="s">
        <v>41</v>
      </c>
      <c r="E237" s="2">
        <v>10473</v>
      </c>
      <c r="F237" s="2">
        <v>4002</v>
      </c>
      <c r="G237" s="3">
        <f>+dataMercanciaContenedores[[#This Row],[Toneladas en contenedores embarcadas en cabotaje con carga]]+dataMercanciaContenedores[[#This Row],[Toneladas en contenedores embarcadas en cabotaje vacíos]]</f>
        <v>14475</v>
      </c>
      <c r="H237" s="2">
        <v>37248</v>
      </c>
      <c r="I237" s="2">
        <v>8301</v>
      </c>
      <c r="J237" s="3">
        <f>+dataMercanciaContenedores[[#This Row],[Toneladas en contenedores desembarcadas en cabotaje con carga]]+dataMercanciaContenedores[[#This Row],[Toneladas en contenedores desembarcadas en cabotaje vacíos]]</f>
        <v>45549</v>
      </c>
      <c r="K237" s="3">
        <f>+dataMercanciaContenedores[[#This Row],[Toneladas en contenedores embarcadas en cabotaje con carga]]+dataMercanciaContenedores[[#This Row],[Toneladas en contenedores desembarcadas en cabotaje con carga]]</f>
        <v>47721</v>
      </c>
      <c r="L237" s="3">
        <f>+dataMercanciaContenedores[[#This Row],[Toneladas en contenedores embarcadas en cabotaje vacíos]]+dataMercanciaContenedores[[#This Row],[Toneladas en contenedores desembarcadas en cabotaje vacíos]]</f>
        <v>12303</v>
      </c>
      <c r="M237" s="3">
        <f>+dataMercanciaContenedores[[#This Row],[TOTAL toneladas en contenedores en cabotaje con carga]]+dataMercanciaContenedores[[#This Row],[TOTAL toneladas en contenedores en cabotaje vacíos]]</f>
        <v>60024</v>
      </c>
      <c r="N237" s="2">
        <v>90</v>
      </c>
      <c r="O237" s="2">
        <v>154</v>
      </c>
      <c r="P237" s="3">
        <f>+dataMercanciaContenedores[[#This Row],[Toneladas en contenedores embarcadas en exterior con carga]]+dataMercanciaContenedores[[#This Row],[Toneladas en contenedores embarcadas en exterior vacíos]]</f>
        <v>244</v>
      </c>
      <c r="Q237" s="2">
        <v>6091</v>
      </c>
      <c r="R237" s="2">
        <v>0</v>
      </c>
      <c r="S237" s="3">
        <f>+dataMercanciaContenedores[[#This Row],[Toneladas en contenedores desembarcadas en exterior con carga]]+dataMercanciaContenedores[[#This Row],[Toneladas en contenedores desembarcadas en exterior vacíos]]</f>
        <v>6091</v>
      </c>
      <c r="T237" s="3">
        <f>+dataMercanciaContenedores[[#This Row],[Toneladas en contenedores embarcadas en exterior con carga]]+dataMercanciaContenedores[[#This Row],[Toneladas en contenedores desembarcadas en exterior con carga]]</f>
        <v>6181</v>
      </c>
      <c r="U237" s="3">
        <f>+dataMercanciaContenedores[[#This Row],[Toneladas en contenedores embarcadas en exterior vacíos]]+dataMercanciaContenedores[[#This Row],[Toneladas en contenedores desembarcadas en exterior vacíos]]</f>
        <v>154</v>
      </c>
      <c r="V237" s="3">
        <f>+dataMercanciaContenedores[[#This Row],[TOTAL toneladas en contenedores en exterior con carga]]+dataMercanciaContenedores[[#This Row],[TOTAL toneladas en contenedores en exterior vacíos]]</f>
        <v>6335</v>
      </c>
      <c r="W237" s="3">
        <f>+dataMercanciaContenedores[[#This Row],[Toneladas en contenedores embarcadas en cabotaje con carga]]+dataMercanciaContenedores[[#This Row],[Toneladas en contenedores embarcadas en exterior con carga]]</f>
        <v>10563</v>
      </c>
      <c r="X237" s="3">
        <f>+dataMercanciaContenedores[[#This Row],[Toneladas en contenedores embarcadas en cabotaje vacíos]]+dataMercanciaContenedores[[#This Row],[Toneladas en contenedores embarcadas en exterior vacíos]]</f>
        <v>4156</v>
      </c>
      <c r="Y237" s="3">
        <f>+dataMercanciaContenedores[[#This Row],[TOTAL Toneladas en contenedores con carga embarcadas]]+dataMercanciaContenedores[[#This Row],[TOTAL Toneladas en contenedores vacíos embarcadas]]</f>
        <v>14719</v>
      </c>
      <c r="Z237" s="3">
        <f>+dataMercanciaContenedores[[#This Row],[Toneladas en contenedores desembarcadas en cabotaje con carga]]+dataMercanciaContenedores[[#This Row],[Toneladas en contenedores desembarcadas en exterior con carga]]</f>
        <v>43339</v>
      </c>
      <c r="AA237" s="3">
        <f>+dataMercanciaContenedores[[#This Row],[Toneladas en contenedores desembarcadas en cabotaje vacíos]]+dataMercanciaContenedores[[#This Row],[Toneladas en contenedores desembarcadas en exterior vacíos]]</f>
        <v>8301</v>
      </c>
      <c r="AB237" s="3">
        <f>+dataMercanciaContenedores[[#This Row],[TOTAL Toneladas en contenedores con carga desembarcadas]]+dataMercanciaContenedores[[#This Row],[TOTAL Toneladas en contenedores vacíos desembarcadas]]</f>
        <v>51640</v>
      </c>
      <c r="AC237" s="3">
        <f>+dataMercanciaContenedores[[#This Row],[TOTAL toneladas embarcadas en contenedor]]+dataMercanciaContenedores[[#This Row],[TOTAL toneladas desembarcadas en contenedor]]</f>
        <v>66359</v>
      </c>
    </row>
    <row r="238" spans="1:29" hidden="1" x14ac:dyDescent="0.2">
      <c r="A238" s="1">
        <v>2011</v>
      </c>
      <c r="B238" s="1" t="s">
        <v>22</v>
      </c>
      <c r="C238" s="1" t="s">
        <v>40</v>
      </c>
      <c r="D238" s="1" t="s">
        <v>41</v>
      </c>
      <c r="E238" s="2">
        <v>0</v>
      </c>
      <c r="F238" s="2">
        <v>0</v>
      </c>
      <c r="G238" s="3">
        <f>+dataMercanciaContenedores[[#This Row],[Toneladas en contenedores embarcadas en cabotaje con carga]]+dataMercanciaContenedores[[#This Row],[Toneladas en contenedores embarcadas en cabotaje vacíos]]</f>
        <v>0</v>
      </c>
      <c r="H238" s="2">
        <v>0</v>
      </c>
      <c r="I238" s="2">
        <v>0</v>
      </c>
      <c r="J238" s="3">
        <f>+dataMercanciaContenedores[[#This Row],[Toneladas en contenedores desembarcadas en cabotaje con carga]]+dataMercanciaContenedores[[#This Row],[Toneladas en contenedores desembarcadas en cabotaje vacíos]]</f>
        <v>0</v>
      </c>
      <c r="K238" s="3">
        <f>+dataMercanciaContenedores[[#This Row],[Toneladas en contenedores embarcadas en cabotaje con carga]]+dataMercanciaContenedores[[#This Row],[Toneladas en contenedores desembarcadas en cabotaje con carga]]</f>
        <v>0</v>
      </c>
      <c r="L238" s="3">
        <f>+dataMercanciaContenedores[[#This Row],[Toneladas en contenedores embarcadas en cabotaje vacíos]]+dataMercanciaContenedores[[#This Row],[Toneladas en contenedores desembarcadas en cabotaje vacíos]]</f>
        <v>0</v>
      </c>
      <c r="M238" s="3">
        <f>+dataMercanciaContenedores[[#This Row],[TOTAL toneladas en contenedores en cabotaje con carga]]+dataMercanciaContenedores[[#This Row],[TOTAL toneladas en contenedores en cabotaje vacíos]]</f>
        <v>0</v>
      </c>
      <c r="N238" s="2">
        <v>1608</v>
      </c>
      <c r="O238" s="2">
        <v>290</v>
      </c>
      <c r="P238" s="3">
        <f>+dataMercanciaContenedores[[#This Row],[Toneladas en contenedores embarcadas en exterior con carga]]+dataMercanciaContenedores[[#This Row],[Toneladas en contenedores embarcadas en exterior vacíos]]</f>
        <v>1898</v>
      </c>
      <c r="Q238" s="2">
        <v>3699</v>
      </c>
      <c r="R238" s="2">
        <v>0</v>
      </c>
      <c r="S238" s="3">
        <f>+dataMercanciaContenedores[[#This Row],[Toneladas en contenedores desembarcadas en exterior con carga]]+dataMercanciaContenedores[[#This Row],[Toneladas en contenedores desembarcadas en exterior vacíos]]</f>
        <v>3699</v>
      </c>
      <c r="T238" s="3">
        <f>+dataMercanciaContenedores[[#This Row],[Toneladas en contenedores embarcadas en exterior con carga]]+dataMercanciaContenedores[[#This Row],[Toneladas en contenedores desembarcadas en exterior con carga]]</f>
        <v>5307</v>
      </c>
      <c r="U238" s="3">
        <f>+dataMercanciaContenedores[[#This Row],[Toneladas en contenedores embarcadas en exterior vacíos]]+dataMercanciaContenedores[[#This Row],[Toneladas en contenedores desembarcadas en exterior vacíos]]</f>
        <v>290</v>
      </c>
      <c r="V238" s="3">
        <f>+dataMercanciaContenedores[[#This Row],[TOTAL toneladas en contenedores en exterior con carga]]+dataMercanciaContenedores[[#This Row],[TOTAL toneladas en contenedores en exterior vacíos]]</f>
        <v>5597</v>
      </c>
      <c r="W238" s="3">
        <f>+dataMercanciaContenedores[[#This Row],[Toneladas en contenedores embarcadas en cabotaje con carga]]+dataMercanciaContenedores[[#This Row],[Toneladas en contenedores embarcadas en exterior con carga]]</f>
        <v>1608</v>
      </c>
      <c r="X238" s="3">
        <f>+dataMercanciaContenedores[[#This Row],[Toneladas en contenedores embarcadas en cabotaje vacíos]]+dataMercanciaContenedores[[#This Row],[Toneladas en contenedores embarcadas en exterior vacíos]]</f>
        <v>290</v>
      </c>
      <c r="Y238" s="3">
        <f>+dataMercanciaContenedores[[#This Row],[TOTAL Toneladas en contenedores con carga embarcadas]]+dataMercanciaContenedores[[#This Row],[TOTAL Toneladas en contenedores vacíos embarcadas]]</f>
        <v>1898</v>
      </c>
      <c r="Z238" s="3">
        <f>+dataMercanciaContenedores[[#This Row],[Toneladas en contenedores desembarcadas en cabotaje con carga]]+dataMercanciaContenedores[[#This Row],[Toneladas en contenedores desembarcadas en exterior con carga]]</f>
        <v>3699</v>
      </c>
      <c r="AA238" s="3">
        <f>+dataMercanciaContenedores[[#This Row],[Toneladas en contenedores desembarcadas en cabotaje vacíos]]+dataMercanciaContenedores[[#This Row],[Toneladas en contenedores desembarcadas en exterior vacíos]]</f>
        <v>0</v>
      </c>
      <c r="AB238" s="3">
        <f>+dataMercanciaContenedores[[#This Row],[TOTAL Toneladas en contenedores con carga desembarcadas]]+dataMercanciaContenedores[[#This Row],[TOTAL Toneladas en contenedores vacíos desembarcadas]]</f>
        <v>3699</v>
      </c>
      <c r="AC238" s="3">
        <f>+dataMercanciaContenedores[[#This Row],[TOTAL toneladas embarcadas en contenedor]]+dataMercanciaContenedores[[#This Row],[TOTAL toneladas desembarcadas en contenedor]]</f>
        <v>5597</v>
      </c>
    </row>
    <row r="239" spans="1:29" hidden="1" x14ac:dyDescent="0.2">
      <c r="A239" s="1">
        <v>2011</v>
      </c>
      <c r="B239" s="1" t="s">
        <v>23</v>
      </c>
      <c r="C239" s="1" t="s">
        <v>40</v>
      </c>
      <c r="D239" s="1" t="s">
        <v>41</v>
      </c>
      <c r="E239" s="2">
        <v>32156</v>
      </c>
      <c r="F239" s="2">
        <v>2178</v>
      </c>
      <c r="G239" s="3">
        <f>+dataMercanciaContenedores[[#This Row],[Toneladas en contenedores embarcadas en cabotaje con carga]]+dataMercanciaContenedores[[#This Row],[Toneladas en contenedores embarcadas en cabotaje vacíos]]</f>
        <v>34334</v>
      </c>
      <c r="H239" s="2">
        <v>5014</v>
      </c>
      <c r="I239" s="2">
        <v>7800</v>
      </c>
      <c r="J239" s="3">
        <f>+dataMercanciaContenedores[[#This Row],[Toneladas en contenedores desembarcadas en cabotaje con carga]]+dataMercanciaContenedores[[#This Row],[Toneladas en contenedores desembarcadas en cabotaje vacíos]]</f>
        <v>12814</v>
      </c>
      <c r="K239" s="3">
        <f>+dataMercanciaContenedores[[#This Row],[Toneladas en contenedores embarcadas en cabotaje con carga]]+dataMercanciaContenedores[[#This Row],[Toneladas en contenedores desembarcadas en cabotaje con carga]]</f>
        <v>37170</v>
      </c>
      <c r="L239" s="3">
        <f>+dataMercanciaContenedores[[#This Row],[Toneladas en contenedores embarcadas en cabotaje vacíos]]+dataMercanciaContenedores[[#This Row],[Toneladas en contenedores desembarcadas en cabotaje vacíos]]</f>
        <v>9978</v>
      </c>
      <c r="M239" s="3">
        <f>+dataMercanciaContenedores[[#This Row],[TOTAL toneladas en contenedores en cabotaje con carga]]+dataMercanciaContenedores[[#This Row],[TOTAL toneladas en contenedores en cabotaje vacíos]]</f>
        <v>47148</v>
      </c>
      <c r="N239" s="2">
        <v>212057</v>
      </c>
      <c r="O239" s="2">
        <v>2442</v>
      </c>
      <c r="P239" s="3">
        <f>+dataMercanciaContenedores[[#This Row],[Toneladas en contenedores embarcadas en exterior con carga]]+dataMercanciaContenedores[[#This Row],[Toneladas en contenedores embarcadas en exterior vacíos]]</f>
        <v>214499</v>
      </c>
      <c r="Q239" s="2">
        <v>174393</v>
      </c>
      <c r="R239" s="2">
        <v>5652</v>
      </c>
      <c r="S239" s="3">
        <f>+dataMercanciaContenedores[[#This Row],[Toneladas en contenedores desembarcadas en exterior con carga]]+dataMercanciaContenedores[[#This Row],[Toneladas en contenedores desembarcadas en exterior vacíos]]</f>
        <v>180045</v>
      </c>
      <c r="T239" s="3">
        <f>+dataMercanciaContenedores[[#This Row],[Toneladas en contenedores embarcadas en exterior con carga]]+dataMercanciaContenedores[[#This Row],[Toneladas en contenedores desembarcadas en exterior con carga]]</f>
        <v>386450</v>
      </c>
      <c r="U239" s="3">
        <f>+dataMercanciaContenedores[[#This Row],[Toneladas en contenedores embarcadas en exterior vacíos]]+dataMercanciaContenedores[[#This Row],[Toneladas en contenedores desembarcadas en exterior vacíos]]</f>
        <v>8094</v>
      </c>
      <c r="V239" s="3">
        <f>+dataMercanciaContenedores[[#This Row],[TOTAL toneladas en contenedores en exterior con carga]]+dataMercanciaContenedores[[#This Row],[TOTAL toneladas en contenedores en exterior vacíos]]</f>
        <v>394544</v>
      </c>
      <c r="W239" s="3">
        <f>+dataMercanciaContenedores[[#This Row],[Toneladas en contenedores embarcadas en cabotaje con carga]]+dataMercanciaContenedores[[#This Row],[Toneladas en contenedores embarcadas en exterior con carga]]</f>
        <v>244213</v>
      </c>
      <c r="X239" s="3">
        <f>+dataMercanciaContenedores[[#This Row],[Toneladas en contenedores embarcadas en cabotaje vacíos]]+dataMercanciaContenedores[[#This Row],[Toneladas en contenedores embarcadas en exterior vacíos]]</f>
        <v>4620</v>
      </c>
      <c r="Y239" s="3">
        <f>+dataMercanciaContenedores[[#This Row],[TOTAL Toneladas en contenedores con carga embarcadas]]+dataMercanciaContenedores[[#This Row],[TOTAL Toneladas en contenedores vacíos embarcadas]]</f>
        <v>248833</v>
      </c>
      <c r="Z239" s="3">
        <f>+dataMercanciaContenedores[[#This Row],[Toneladas en contenedores desembarcadas en cabotaje con carga]]+dataMercanciaContenedores[[#This Row],[Toneladas en contenedores desembarcadas en exterior con carga]]</f>
        <v>179407</v>
      </c>
      <c r="AA239" s="3">
        <f>+dataMercanciaContenedores[[#This Row],[Toneladas en contenedores desembarcadas en cabotaje vacíos]]+dataMercanciaContenedores[[#This Row],[Toneladas en contenedores desembarcadas en exterior vacíos]]</f>
        <v>13452</v>
      </c>
      <c r="AB239" s="3">
        <f>+dataMercanciaContenedores[[#This Row],[TOTAL Toneladas en contenedores con carga desembarcadas]]+dataMercanciaContenedores[[#This Row],[TOTAL Toneladas en contenedores vacíos desembarcadas]]</f>
        <v>192859</v>
      </c>
      <c r="AC239" s="3">
        <f>+dataMercanciaContenedores[[#This Row],[TOTAL toneladas embarcadas en contenedor]]+dataMercanciaContenedores[[#This Row],[TOTAL toneladas desembarcadas en contenedor]]</f>
        <v>441692</v>
      </c>
    </row>
    <row r="240" spans="1:29" hidden="1" x14ac:dyDescent="0.2">
      <c r="A240" s="1">
        <v>2011</v>
      </c>
      <c r="B240" s="1" t="s">
        <v>24</v>
      </c>
      <c r="C240" s="1" t="s">
        <v>40</v>
      </c>
      <c r="D240" s="1" t="s">
        <v>41</v>
      </c>
      <c r="E240" s="2">
        <v>3395</v>
      </c>
      <c r="F240" s="2">
        <v>8</v>
      </c>
      <c r="G240" s="3">
        <f>+dataMercanciaContenedores[[#This Row],[Toneladas en contenedores embarcadas en cabotaje con carga]]+dataMercanciaContenedores[[#This Row],[Toneladas en contenedores embarcadas en cabotaje vacíos]]</f>
        <v>3403</v>
      </c>
      <c r="H240" s="2">
        <v>0</v>
      </c>
      <c r="I240" s="2">
        <v>0</v>
      </c>
      <c r="J240" s="3">
        <f>+dataMercanciaContenedores[[#This Row],[Toneladas en contenedores desembarcadas en cabotaje con carga]]+dataMercanciaContenedores[[#This Row],[Toneladas en contenedores desembarcadas en cabotaje vacíos]]</f>
        <v>0</v>
      </c>
      <c r="K240" s="3">
        <f>+dataMercanciaContenedores[[#This Row],[Toneladas en contenedores embarcadas en cabotaje con carga]]+dataMercanciaContenedores[[#This Row],[Toneladas en contenedores desembarcadas en cabotaje con carga]]</f>
        <v>3395</v>
      </c>
      <c r="L240" s="3">
        <f>+dataMercanciaContenedores[[#This Row],[Toneladas en contenedores embarcadas en cabotaje vacíos]]+dataMercanciaContenedores[[#This Row],[Toneladas en contenedores desembarcadas en cabotaje vacíos]]</f>
        <v>8</v>
      </c>
      <c r="M240" s="3">
        <f>+dataMercanciaContenedores[[#This Row],[TOTAL toneladas en contenedores en cabotaje con carga]]+dataMercanciaContenedores[[#This Row],[TOTAL toneladas en contenedores en cabotaje vacíos]]</f>
        <v>3403</v>
      </c>
      <c r="N240" s="2">
        <f>4388-1721</f>
        <v>2667</v>
      </c>
      <c r="O240" s="2">
        <v>160</v>
      </c>
      <c r="P240" s="3">
        <f>+dataMercanciaContenedores[[#This Row],[Toneladas en contenedores embarcadas en exterior con carga]]+dataMercanciaContenedores[[#This Row],[Toneladas en contenedores embarcadas en exterior vacíos]]</f>
        <v>2827</v>
      </c>
      <c r="Q240" s="2">
        <v>0</v>
      </c>
      <c r="R240" s="2">
        <v>0</v>
      </c>
      <c r="S240" s="3">
        <f>+dataMercanciaContenedores[[#This Row],[Toneladas en contenedores desembarcadas en exterior con carga]]+dataMercanciaContenedores[[#This Row],[Toneladas en contenedores desembarcadas en exterior vacíos]]</f>
        <v>0</v>
      </c>
      <c r="T240" s="3">
        <f>+dataMercanciaContenedores[[#This Row],[Toneladas en contenedores embarcadas en exterior con carga]]+dataMercanciaContenedores[[#This Row],[Toneladas en contenedores desembarcadas en exterior con carga]]</f>
        <v>2667</v>
      </c>
      <c r="U240" s="3">
        <f>+dataMercanciaContenedores[[#This Row],[Toneladas en contenedores embarcadas en exterior vacíos]]+dataMercanciaContenedores[[#This Row],[Toneladas en contenedores desembarcadas en exterior vacíos]]</f>
        <v>160</v>
      </c>
      <c r="V240" s="3">
        <f>+dataMercanciaContenedores[[#This Row],[TOTAL toneladas en contenedores en exterior con carga]]+dataMercanciaContenedores[[#This Row],[TOTAL toneladas en contenedores en exterior vacíos]]</f>
        <v>2827</v>
      </c>
      <c r="W240" s="3">
        <f>+dataMercanciaContenedores[[#This Row],[Toneladas en contenedores embarcadas en cabotaje con carga]]+dataMercanciaContenedores[[#This Row],[Toneladas en contenedores embarcadas en exterior con carga]]</f>
        <v>6062</v>
      </c>
      <c r="X240" s="3">
        <f>+dataMercanciaContenedores[[#This Row],[Toneladas en contenedores embarcadas en cabotaje vacíos]]+dataMercanciaContenedores[[#This Row],[Toneladas en contenedores embarcadas en exterior vacíos]]</f>
        <v>168</v>
      </c>
      <c r="Y240" s="3">
        <f>+dataMercanciaContenedores[[#This Row],[TOTAL Toneladas en contenedores con carga embarcadas]]+dataMercanciaContenedores[[#This Row],[TOTAL Toneladas en contenedores vacíos embarcadas]]</f>
        <v>6230</v>
      </c>
      <c r="Z240" s="3">
        <f>+dataMercanciaContenedores[[#This Row],[Toneladas en contenedores desembarcadas en cabotaje con carga]]+dataMercanciaContenedores[[#This Row],[Toneladas en contenedores desembarcadas en exterior con carga]]</f>
        <v>0</v>
      </c>
      <c r="AA240" s="3">
        <f>+dataMercanciaContenedores[[#This Row],[Toneladas en contenedores desembarcadas en cabotaje vacíos]]+dataMercanciaContenedores[[#This Row],[Toneladas en contenedores desembarcadas en exterior vacíos]]</f>
        <v>0</v>
      </c>
      <c r="AB240" s="3">
        <f>+dataMercanciaContenedores[[#This Row],[TOTAL Toneladas en contenedores con carga desembarcadas]]+dataMercanciaContenedores[[#This Row],[TOTAL Toneladas en contenedores vacíos desembarcadas]]</f>
        <v>0</v>
      </c>
      <c r="AC240" s="3">
        <f>+dataMercanciaContenedores[[#This Row],[TOTAL toneladas embarcadas en contenedor]]+dataMercanciaContenedores[[#This Row],[TOTAL toneladas desembarcadas en contenedor]]</f>
        <v>6230</v>
      </c>
    </row>
    <row r="241" spans="1:29" hidden="1" x14ac:dyDescent="0.2">
      <c r="A241" s="1">
        <v>2011</v>
      </c>
      <c r="B241" s="1" t="s">
        <v>25</v>
      </c>
      <c r="C241" s="1" t="s">
        <v>40</v>
      </c>
      <c r="D241" s="1" t="s">
        <v>41</v>
      </c>
      <c r="E241" s="2">
        <v>176612</v>
      </c>
      <c r="F241" s="2">
        <f>99157</f>
        <v>99157</v>
      </c>
      <c r="G241" s="3">
        <f>+dataMercanciaContenedores[[#This Row],[Toneladas en contenedores embarcadas en cabotaje con carga]]+dataMercanciaContenedores[[#This Row],[Toneladas en contenedores embarcadas en cabotaje vacíos]]</f>
        <v>275769</v>
      </c>
      <c r="H241" s="2">
        <f>563530</f>
        <v>563530</v>
      </c>
      <c r="I241" s="2">
        <v>17625</v>
      </c>
      <c r="J241" s="3">
        <f>+dataMercanciaContenedores[[#This Row],[Toneladas en contenedores desembarcadas en cabotaje con carga]]+dataMercanciaContenedores[[#This Row],[Toneladas en contenedores desembarcadas en cabotaje vacíos]]</f>
        <v>581155</v>
      </c>
      <c r="K241" s="3">
        <f>+dataMercanciaContenedores[[#This Row],[Toneladas en contenedores embarcadas en cabotaje con carga]]+dataMercanciaContenedores[[#This Row],[Toneladas en contenedores desembarcadas en cabotaje con carga]]</f>
        <v>740142</v>
      </c>
      <c r="L241" s="3">
        <f>+dataMercanciaContenedores[[#This Row],[Toneladas en contenedores embarcadas en cabotaje vacíos]]+dataMercanciaContenedores[[#This Row],[Toneladas en contenedores desembarcadas en cabotaje vacíos]]</f>
        <v>116782</v>
      </c>
      <c r="M241" s="3">
        <f>+dataMercanciaContenedores[[#This Row],[TOTAL toneladas en contenedores en cabotaje con carga]]+dataMercanciaContenedores[[#This Row],[TOTAL toneladas en contenedores en cabotaje vacíos]]</f>
        <v>856924</v>
      </c>
      <c r="N241" s="2">
        <f>5789121-37184</f>
        <v>5751937</v>
      </c>
      <c r="O241" s="2">
        <f>407125+21859</f>
        <v>428984</v>
      </c>
      <c r="P241" s="3">
        <f>+dataMercanciaContenedores[[#This Row],[Toneladas en contenedores embarcadas en exterior con carga]]+dataMercanciaContenedores[[#This Row],[Toneladas en contenedores embarcadas en exterior vacíos]]</f>
        <v>6180921</v>
      </c>
      <c r="Q241" s="2">
        <f>7007222+135023+3701</f>
        <v>7145946</v>
      </c>
      <c r="R241" s="2">
        <v>221600</v>
      </c>
      <c r="S241" s="3">
        <f>+dataMercanciaContenedores[[#This Row],[Toneladas en contenedores desembarcadas en exterior con carga]]+dataMercanciaContenedores[[#This Row],[Toneladas en contenedores desembarcadas en exterior vacíos]]</f>
        <v>7367546</v>
      </c>
      <c r="T241" s="3">
        <f>+dataMercanciaContenedores[[#This Row],[Toneladas en contenedores embarcadas en exterior con carga]]+dataMercanciaContenedores[[#This Row],[Toneladas en contenedores desembarcadas en exterior con carga]]</f>
        <v>12897883</v>
      </c>
      <c r="U241" s="3">
        <f>+dataMercanciaContenedores[[#This Row],[Toneladas en contenedores embarcadas en exterior vacíos]]+dataMercanciaContenedores[[#This Row],[Toneladas en contenedores desembarcadas en exterior vacíos]]</f>
        <v>650584</v>
      </c>
      <c r="V241" s="3">
        <f>+dataMercanciaContenedores[[#This Row],[TOTAL toneladas en contenedores en exterior con carga]]+dataMercanciaContenedores[[#This Row],[TOTAL toneladas en contenedores en exterior vacíos]]</f>
        <v>13548467</v>
      </c>
      <c r="W241" s="3">
        <f>+dataMercanciaContenedores[[#This Row],[Toneladas en contenedores embarcadas en cabotaje con carga]]+dataMercanciaContenedores[[#This Row],[Toneladas en contenedores embarcadas en exterior con carga]]</f>
        <v>5928549</v>
      </c>
      <c r="X241" s="3">
        <f>+dataMercanciaContenedores[[#This Row],[Toneladas en contenedores embarcadas en cabotaje vacíos]]+dataMercanciaContenedores[[#This Row],[Toneladas en contenedores embarcadas en exterior vacíos]]</f>
        <v>528141</v>
      </c>
      <c r="Y241" s="3">
        <f>+dataMercanciaContenedores[[#This Row],[TOTAL Toneladas en contenedores con carga embarcadas]]+dataMercanciaContenedores[[#This Row],[TOTAL Toneladas en contenedores vacíos embarcadas]]</f>
        <v>6456690</v>
      </c>
      <c r="Z241" s="3">
        <f>+dataMercanciaContenedores[[#This Row],[Toneladas en contenedores desembarcadas en cabotaje con carga]]+dataMercanciaContenedores[[#This Row],[Toneladas en contenedores desembarcadas en exterior con carga]]</f>
        <v>7709476</v>
      </c>
      <c r="AA241" s="3">
        <f>+dataMercanciaContenedores[[#This Row],[Toneladas en contenedores desembarcadas en cabotaje vacíos]]+dataMercanciaContenedores[[#This Row],[Toneladas en contenedores desembarcadas en exterior vacíos]]</f>
        <v>239225</v>
      </c>
      <c r="AB241" s="3">
        <f>+dataMercanciaContenedores[[#This Row],[TOTAL Toneladas en contenedores con carga desembarcadas]]+dataMercanciaContenedores[[#This Row],[TOTAL Toneladas en contenedores vacíos desembarcadas]]</f>
        <v>7948701</v>
      </c>
      <c r="AC241" s="3">
        <f>+dataMercanciaContenedores[[#This Row],[TOTAL toneladas embarcadas en contenedor]]+dataMercanciaContenedores[[#This Row],[TOTAL toneladas desembarcadas en contenedor]]</f>
        <v>14405391</v>
      </c>
    </row>
    <row r="242" spans="1:29" hidden="1" x14ac:dyDescent="0.2">
      <c r="A242" s="1">
        <v>2011</v>
      </c>
      <c r="B242" s="1" t="s">
        <v>26</v>
      </c>
      <c r="C242" s="1" t="s">
        <v>40</v>
      </c>
      <c r="D242" s="1" t="s">
        <v>41</v>
      </c>
      <c r="E242" s="2">
        <v>173433</v>
      </c>
      <c r="F242" s="2">
        <v>11618</v>
      </c>
      <c r="G242" s="3">
        <f>+dataMercanciaContenedores[[#This Row],[Toneladas en contenedores embarcadas en cabotaje con carga]]+dataMercanciaContenedores[[#This Row],[Toneladas en contenedores embarcadas en cabotaje vacíos]]</f>
        <v>185051</v>
      </c>
      <c r="H242" s="2">
        <v>210624</v>
      </c>
      <c r="I242" s="2">
        <v>20334</v>
      </c>
      <c r="J242" s="3">
        <f>+dataMercanciaContenedores[[#This Row],[Toneladas en contenedores desembarcadas en cabotaje con carga]]+dataMercanciaContenedores[[#This Row],[Toneladas en contenedores desembarcadas en cabotaje vacíos]]</f>
        <v>230958</v>
      </c>
      <c r="K242" s="3">
        <f>+dataMercanciaContenedores[[#This Row],[Toneladas en contenedores embarcadas en cabotaje con carga]]+dataMercanciaContenedores[[#This Row],[Toneladas en contenedores desembarcadas en cabotaje con carga]]</f>
        <v>384057</v>
      </c>
      <c r="L242" s="3">
        <f>+dataMercanciaContenedores[[#This Row],[Toneladas en contenedores embarcadas en cabotaje vacíos]]+dataMercanciaContenedores[[#This Row],[Toneladas en contenedores desembarcadas en cabotaje vacíos]]</f>
        <v>31952</v>
      </c>
      <c r="M242" s="3">
        <f>+dataMercanciaContenedores[[#This Row],[TOTAL toneladas en contenedores en cabotaje con carga]]+dataMercanciaContenedores[[#This Row],[TOTAL toneladas en contenedores en cabotaje vacíos]]</f>
        <v>416009</v>
      </c>
      <c r="N242" s="2">
        <v>1526528</v>
      </c>
      <c r="O242" s="2">
        <v>224153</v>
      </c>
      <c r="P242" s="3">
        <f>+dataMercanciaContenedores[[#This Row],[Toneladas en contenedores embarcadas en exterior con carga]]+dataMercanciaContenedores[[#This Row],[Toneladas en contenedores embarcadas en exterior vacíos]]</f>
        <v>1750681</v>
      </c>
      <c r="Q242" s="2">
        <v>1538611</v>
      </c>
      <c r="R242" s="2">
        <v>225023</v>
      </c>
      <c r="S242" s="3">
        <f>+dataMercanciaContenedores[[#This Row],[Toneladas en contenedores desembarcadas en exterior con carga]]+dataMercanciaContenedores[[#This Row],[Toneladas en contenedores desembarcadas en exterior vacíos]]</f>
        <v>1763634</v>
      </c>
      <c r="T242" s="3">
        <f>+dataMercanciaContenedores[[#This Row],[Toneladas en contenedores embarcadas en exterior con carga]]+dataMercanciaContenedores[[#This Row],[Toneladas en contenedores desembarcadas en exterior con carga]]</f>
        <v>3065139</v>
      </c>
      <c r="U242" s="3">
        <f>+dataMercanciaContenedores[[#This Row],[Toneladas en contenedores embarcadas en exterior vacíos]]+dataMercanciaContenedores[[#This Row],[Toneladas en contenedores desembarcadas en exterior vacíos]]</f>
        <v>449176</v>
      </c>
      <c r="V242" s="3">
        <f>+dataMercanciaContenedores[[#This Row],[TOTAL toneladas en contenedores en exterior con carga]]+dataMercanciaContenedores[[#This Row],[TOTAL toneladas en contenedores en exterior vacíos]]</f>
        <v>3514315</v>
      </c>
      <c r="W242" s="3">
        <f>+dataMercanciaContenedores[[#This Row],[Toneladas en contenedores embarcadas en cabotaje con carga]]+dataMercanciaContenedores[[#This Row],[Toneladas en contenedores embarcadas en exterior con carga]]</f>
        <v>1699961</v>
      </c>
      <c r="X242" s="3">
        <f>+dataMercanciaContenedores[[#This Row],[Toneladas en contenedores embarcadas en cabotaje vacíos]]+dataMercanciaContenedores[[#This Row],[Toneladas en contenedores embarcadas en exterior vacíos]]</f>
        <v>235771</v>
      </c>
      <c r="Y242" s="3">
        <f>+dataMercanciaContenedores[[#This Row],[TOTAL Toneladas en contenedores con carga embarcadas]]+dataMercanciaContenedores[[#This Row],[TOTAL Toneladas en contenedores vacíos embarcadas]]</f>
        <v>1935732</v>
      </c>
      <c r="Z242" s="3">
        <f>+dataMercanciaContenedores[[#This Row],[Toneladas en contenedores desembarcadas en cabotaje con carga]]+dataMercanciaContenedores[[#This Row],[Toneladas en contenedores desembarcadas en exterior con carga]]</f>
        <v>1749235</v>
      </c>
      <c r="AA242" s="3">
        <f>+dataMercanciaContenedores[[#This Row],[Toneladas en contenedores desembarcadas en cabotaje vacíos]]+dataMercanciaContenedores[[#This Row],[Toneladas en contenedores desembarcadas en exterior vacíos]]</f>
        <v>245357</v>
      </c>
      <c r="AB242" s="3">
        <f>+dataMercanciaContenedores[[#This Row],[TOTAL Toneladas en contenedores con carga desembarcadas]]+dataMercanciaContenedores[[#This Row],[TOTAL Toneladas en contenedores vacíos desembarcadas]]</f>
        <v>1994592</v>
      </c>
      <c r="AC242" s="3">
        <f>+dataMercanciaContenedores[[#This Row],[TOTAL toneladas embarcadas en contenedor]]+dataMercanciaContenedores[[#This Row],[TOTAL toneladas desembarcadas en contenedor]]</f>
        <v>3930324</v>
      </c>
    </row>
    <row r="243" spans="1:29" hidden="1" x14ac:dyDescent="0.2">
      <c r="A243" s="1">
        <v>2011</v>
      </c>
      <c r="B243" s="1" t="s">
        <v>27</v>
      </c>
      <c r="C243" s="1" t="s">
        <v>40</v>
      </c>
      <c r="D243" s="1" t="s">
        <v>41</v>
      </c>
      <c r="E243" s="2">
        <v>131485</v>
      </c>
      <c r="F243" s="2">
        <v>2088</v>
      </c>
      <c r="G243" s="3">
        <f>+dataMercanciaContenedores[[#This Row],[Toneladas en contenedores embarcadas en cabotaje con carga]]+dataMercanciaContenedores[[#This Row],[Toneladas en contenedores embarcadas en cabotaje vacíos]]</f>
        <v>133573</v>
      </c>
      <c r="H243" s="2">
        <v>34334</v>
      </c>
      <c r="I243" s="2">
        <v>15244</v>
      </c>
      <c r="J243" s="3">
        <f>+dataMercanciaContenedores[[#This Row],[Toneladas en contenedores desembarcadas en cabotaje con carga]]+dataMercanciaContenedores[[#This Row],[Toneladas en contenedores desembarcadas en cabotaje vacíos]]</f>
        <v>49578</v>
      </c>
      <c r="K243" s="3">
        <f>+dataMercanciaContenedores[[#This Row],[Toneladas en contenedores embarcadas en cabotaje con carga]]+dataMercanciaContenedores[[#This Row],[Toneladas en contenedores desembarcadas en cabotaje con carga]]</f>
        <v>165819</v>
      </c>
      <c r="L243" s="3">
        <f>+dataMercanciaContenedores[[#This Row],[Toneladas en contenedores embarcadas en cabotaje vacíos]]+dataMercanciaContenedores[[#This Row],[Toneladas en contenedores desembarcadas en cabotaje vacíos]]</f>
        <v>17332</v>
      </c>
      <c r="M243" s="3">
        <f>+dataMercanciaContenedores[[#This Row],[TOTAL toneladas en contenedores en cabotaje con carga]]+dataMercanciaContenedores[[#This Row],[TOTAL toneladas en contenedores en cabotaje vacíos]]</f>
        <v>183151</v>
      </c>
      <c r="N243" s="2">
        <v>57369</v>
      </c>
      <c r="O243" s="2">
        <v>7190</v>
      </c>
      <c r="P243" s="3">
        <f>+dataMercanciaContenedores[[#This Row],[Toneladas en contenedores embarcadas en exterior con carga]]+dataMercanciaContenedores[[#This Row],[Toneladas en contenedores embarcadas en exterior vacíos]]</f>
        <v>64559</v>
      </c>
      <c r="Q243" s="2">
        <v>78170</v>
      </c>
      <c r="R243" s="2">
        <v>5634</v>
      </c>
      <c r="S243" s="3">
        <f>+dataMercanciaContenedores[[#This Row],[Toneladas en contenedores desembarcadas en exterior con carga]]+dataMercanciaContenedores[[#This Row],[Toneladas en contenedores desembarcadas en exterior vacíos]]</f>
        <v>83804</v>
      </c>
      <c r="T243" s="3">
        <f>+dataMercanciaContenedores[[#This Row],[Toneladas en contenedores embarcadas en exterior con carga]]+dataMercanciaContenedores[[#This Row],[Toneladas en contenedores desembarcadas en exterior con carga]]</f>
        <v>135539</v>
      </c>
      <c r="U243" s="3">
        <f>+dataMercanciaContenedores[[#This Row],[Toneladas en contenedores embarcadas en exterior vacíos]]+dataMercanciaContenedores[[#This Row],[Toneladas en contenedores desembarcadas en exterior vacíos]]</f>
        <v>12824</v>
      </c>
      <c r="V243" s="3">
        <f>+dataMercanciaContenedores[[#This Row],[TOTAL toneladas en contenedores en exterior con carga]]+dataMercanciaContenedores[[#This Row],[TOTAL toneladas en contenedores en exterior vacíos]]</f>
        <v>148363</v>
      </c>
      <c r="W243" s="3">
        <f>+dataMercanciaContenedores[[#This Row],[Toneladas en contenedores embarcadas en cabotaje con carga]]+dataMercanciaContenedores[[#This Row],[Toneladas en contenedores embarcadas en exterior con carga]]</f>
        <v>188854</v>
      </c>
      <c r="X243" s="3">
        <f>+dataMercanciaContenedores[[#This Row],[Toneladas en contenedores embarcadas en cabotaje vacíos]]+dataMercanciaContenedores[[#This Row],[Toneladas en contenedores embarcadas en exterior vacíos]]</f>
        <v>9278</v>
      </c>
      <c r="Y243" s="3">
        <f>+dataMercanciaContenedores[[#This Row],[TOTAL Toneladas en contenedores con carga embarcadas]]+dataMercanciaContenedores[[#This Row],[TOTAL Toneladas en contenedores vacíos embarcadas]]</f>
        <v>198132</v>
      </c>
      <c r="Z243" s="3">
        <f>+dataMercanciaContenedores[[#This Row],[Toneladas en contenedores desembarcadas en cabotaje con carga]]+dataMercanciaContenedores[[#This Row],[Toneladas en contenedores desembarcadas en exterior con carga]]</f>
        <v>112504</v>
      </c>
      <c r="AA243" s="3">
        <f>+dataMercanciaContenedores[[#This Row],[Toneladas en contenedores desembarcadas en cabotaje vacíos]]+dataMercanciaContenedores[[#This Row],[Toneladas en contenedores desembarcadas en exterior vacíos]]</f>
        <v>20878</v>
      </c>
      <c r="AB243" s="3">
        <f>+dataMercanciaContenedores[[#This Row],[TOTAL Toneladas en contenedores con carga desembarcadas]]+dataMercanciaContenedores[[#This Row],[TOTAL Toneladas en contenedores vacíos desembarcadas]]</f>
        <v>133382</v>
      </c>
      <c r="AC243" s="3">
        <f>+dataMercanciaContenedores[[#This Row],[TOTAL toneladas embarcadas en contenedor]]+dataMercanciaContenedores[[#This Row],[TOTAL toneladas desembarcadas en contenedor]]</f>
        <v>331514</v>
      </c>
    </row>
    <row r="244" spans="1:29" hidden="1" x14ac:dyDescent="0.2">
      <c r="A244" s="1">
        <v>2011</v>
      </c>
      <c r="B244" s="1" t="s">
        <v>28</v>
      </c>
      <c r="C244" s="1" t="s">
        <v>40</v>
      </c>
      <c r="D244" s="1" t="s">
        <v>41</v>
      </c>
      <c r="E244" s="2">
        <v>1476</v>
      </c>
      <c r="F244" s="2">
        <v>24871</v>
      </c>
      <c r="G244" s="3">
        <f>+dataMercanciaContenedores[[#This Row],[Toneladas en contenedores embarcadas en cabotaje con carga]]+dataMercanciaContenedores[[#This Row],[Toneladas en contenedores embarcadas en cabotaje vacíos]]</f>
        <v>26347</v>
      </c>
      <c r="H244" s="2">
        <v>34144</v>
      </c>
      <c r="I244" s="2">
        <v>0</v>
      </c>
      <c r="J244" s="3">
        <f>+dataMercanciaContenedores[[#This Row],[Toneladas en contenedores desembarcadas en cabotaje con carga]]+dataMercanciaContenedores[[#This Row],[Toneladas en contenedores desembarcadas en cabotaje vacíos]]</f>
        <v>34144</v>
      </c>
      <c r="K244" s="3">
        <f>+dataMercanciaContenedores[[#This Row],[Toneladas en contenedores embarcadas en cabotaje con carga]]+dataMercanciaContenedores[[#This Row],[Toneladas en contenedores desembarcadas en cabotaje con carga]]</f>
        <v>35620</v>
      </c>
      <c r="L244" s="3">
        <f>+dataMercanciaContenedores[[#This Row],[Toneladas en contenedores embarcadas en cabotaje vacíos]]+dataMercanciaContenedores[[#This Row],[Toneladas en contenedores desembarcadas en cabotaje vacíos]]</f>
        <v>24871</v>
      </c>
      <c r="M244" s="3">
        <f>+dataMercanciaContenedores[[#This Row],[TOTAL toneladas en contenedores en cabotaje con carga]]+dataMercanciaContenedores[[#This Row],[TOTAL toneladas en contenedores en cabotaje vacíos]]</f>
        <v>60491</v>
      </c>
      <c r="N244" s="2">
        <v>1162</v>
      </c>
      <c r="O244" s="2">
        <v>236</v>
      </c>
      <c r="P244" s="3">
        <f>+dataMercanciaContenedores[[#This Row],[Toneladas en contenedores embarcadas en exterior con carga]]+dataMercanciaContenedores[[#This Row],[Toneladas en contenedores embarcadas en exterior vacíos]]</f>
        <v>1398</v>
      </c>
      <c r="Q244" s="2">
        <v>145488</v>
      </c>
      <c r="R244" s="2">
        <v>72</v>
      </c>
      <c r="S244" s="3">
        <f>+dataMercanciaContenedores[[#This Row],[Toneladas en contenedores desembarcadas en exterior con carga]]+dataMercanciaContenedores[[#This Row],[Toneladas en contenedores desembarcadas en exterior vacíos]]</f>
        <v>145560</v>
      </c>
      <c r="T244" s="3">
        <f>+dataMercanciaContenedores[[#This Row],[Toneladas en contenedores embarcadas en exterior con carga]]+dataMercanciaContenedores[[#This Row],[Toneladas en contenedores desembarcadas en exterior con carga]]</f>
        <v>146650</v>
      </c>
      <c r="U244" s="3">
        <f>+dataMercanciaContenedores[[#This Row],[Toneladas en contenedores embarcadas en exterior vacíos]]+dataMercanciaContenedores[[#This Row],[Toneladas en contenedores desembarcadas en exterior vacíos]]</f>
        <v>308</v>
      </c>
      <c r="V244" s="3">
        <f>+dataMercanciaContenedores[[#This Row],[TOTAL toneladas en contenedores en exterior con carga]]+dataMercanciaContenedores[[#This Row],[TOTAL toneladas en contenedores en exterior vacíos]]</f>
        <v>146958</v>
      </c>
      <c r="W244" s="3">
        <f>+dataMercanciaContenedores[[#This Row],[Toneladas en contenedores embarcadas en cabotaje con carga]]+dataMercanciaContenedores[[#This Row],[Toneladas en contenedores embarcadas en exterior con carga]]</f>
        <v>2638</v>
      </c>
      <c r="X244" s="3">
        <f>+dataMercanciaContenedores[[#This Row],[Toneladas en contenedores embarcadas en cabotaje vacíos]]+dataMercanciaContenedores[[#This Row],[Toneladas en contenedores embarcadas en exterior vacíos]]</f>
        <v>25107</v>
      </c>
      <c r="Y244" s="3">
        <f>+dataMercanciaContenedores[[#This Row],[TOTAL Toneladas en contenedores con carga embarcadas]]+dataMercanciaContenedores[[#This Row],[TOTAL Toneladas en contenedores vacíos embarcadas]]</f>
        <v>27745</v>
      </c>
      <c r="Z244" s="3">
        <f>+dataMercanciaContenedores[[#This Row],[Toneladas en contenedores desembarcadas en cabotaje con carga]]+dataMercanciaContenedores[[#This Row],[Toneladas en contenedores desembarcadas en exterior con carga]]</f>
        <v>179632</v>
      </c>
      <c r="AA244" s="3">
        <f>+dataMercanciaContenedores[[#This Row],[Toneladas en contenedores desembarcadas en cabotaje vacíos]]+dataMercanciaContenedores[[#This Row],[Toneladas en contenedores desembarcadas en exterior vacíos]]</f>
        <v>72</v>
      </c>
      <c r="AB244" s="3">
        <f>+dataMercanciaContenedores[[#This Row],[TOTAL Toneladas en contenedores con carga desembarcadas]]+dataMercanciaContenedores[[#This Row],[TOTAL Toneladas en contenedores vacíos desembarcadas]]</f>
        <v>179704</v>
      </c>
      <c r="AC244" s="3">
        <f>+dataMercanciaContenedores[[#This Row],[TOTAL toneladas embarcadas en contenedor]]+dataMercanciaContenedores[[#This Row],[TOTAL toneladas desembarcadas en contenedor]]</f>
        <v>207449</v>
      </c>
    </row>
    <row r="245" spans="1:29" hidden="1" x14ac:dyDescent="0.2">
      <c r="A245" s="1">
        <v>2011</v>
      </c>
      <c r="B245" s="1" t="s">
        <v>29</v>
      </c>
      <c r="C245" s="1" t="s">
        <v>40</v>
      </c>
      <c r="D245" s="1" t="s">
        <v>41</v>
      </c>
      <c r="E245" s="2">
        <v>0</v>
      </c>
      <c r="F245" s="2">
        <v>68</v>
      </c>
      <c r="G245" s="3">
        <f>+dataMercanciaContenedores[[#This Row],[Toneladas en contenedores embarcadas en cabotaje con carga]]+dataMercanciaContenedores[[#This Row],[Toneladas en contenedores embarcadas en cabotaje vacíos]]</f>
        <v>68</v>
      </c>
      <c r="H245" s="2">
        <v>27</v>
      </c>
      <c r="I245" s="2">
        <v>3183</v>
      </c>
      <c r="J245" s="3">
        <f>+dataMercanciaContenedores[[#This Row],[Toneladas en contenedores desembarcadas en cabotaje con carga]]+dataMercanciaContenedores[[#This Row],[Toneladas en contenedores desembarcadas en cabotaje vacíos]]</f>
        <v>3210</v>
      </c>
      <c r="K245" s="3">
        <f>+dataMercanciaContenedores[[#This Row],[Toneladas en contenedores embarcadas en cabotaje con carga]]+dataMercanciaContenedores[[#This Row],[Toneladas en contenedores desembarcadas en cabotaje con carga]]</f>
        <v>27</v>
      </c>
      <c r="L245" s="3">
        <f>+dataMercanciaContenedores[[#This Row],[Toneladas en contenedores embarcadas en cabotaje vacíos]]+dataMercanciaContenedores[[#This Row],[Toneladas en contenedores desembarcadas en cabotaje vacíos]]</f>
        <v>3251</v>
      </c>
      <c r="M245" s="3">
        <f>+dataMercanciaContenedores[[#This Row],[TOTAL toneladas en contenedores en cabotaje con carga]]+dataMercanciaContenedores[[#This Row],[TOTAL toneladas en contenedores en cabotaje vacíos]]</f>
        <v>3278</v>
      </c>
      <c r="N245" s="2">
        <v>26510</v>
      </c>
      <c r="O245" s="2">
        <v>209</v>
      </c>
      <c r="P245" s="3">
        <f>+dataMercanciaContenedores[[#This Row],[Toneladas en contenedores embarcadas en exterior con carga]]+dataMercanciaContenedores[[#This Row],[Toneladas en contenedores embarcadas en exterior vacíos]]</f>
        <v>26719</v>
      </c>
      <c r="Q245" s="2">
        <v>4230</v>
      </c>
      <c r="R245" s="2">
        <v>750</v>
      </c>
      <c r="S245" s="3">
        <f>+dataMercanciaContenedores[[#This Row],[Toneladas en contenedores desembarcadas en exterior con carga]]+dataMercanciaContenedores[[#This Row],[Toneladas en contenedores desembarcadas en exterior vacíos]]</f>
        <v>4980</v>
      </c>
      <c r="T245" s="3">
        <f>+dataMercanciaContenedores[[#This Row],[Toneladas en contenedores embarcadas en exterior con carga]]+dataMercanciaContenedores[[#This Row],[Toneladas en contenedores desembarcadas en exterior con carga]]</f>
        <v>30740</v>
      </c>
      <c r="U245" s="3">
        <f>+dataMercanciaContenedores[[#This Row],[Toneladas en contenedores embarcadas en exterior vacíos]]+dataMercanciaContenedores[[#This Row],[Toneladas en contenedores desembarcadas en exterior vacíos]]</f>
        <v>959</v>
      </c>
      <c r="V245" s="3">
        <f>+dataMercanciaContenedores[[#This Row],[TOTAL toneladas en contenedores en exterior con carga]]+dataMercanciaContenedores[[#This Row],[TOTAL toneladas en contenedores en exterior vacíos]]</f>
        <v>31699</v>
      </c>
      <c r="W245" s="3">
        <f>+dataMercanciaContenedores[[#This Row],[Toneladas en contenedores embarcadas en cabotaje con carga]]+dataMercanciaContenedores[[#This Row],[Toneladas en contenedores embarcadas en exterior con carga]]</f>
        <v>26510</v>
      </c>
      <c r="X245" s="3">
        <f>+dataMercanciaContenedores[[#This Row],[Toneladas en contenedores embarcadas en cabotaje vacíos]]+dataMercanciaContenedores[[#This Row],[Toneladas en contenedores embarcadas en exterior vacíos]]</f>
        <v>277</v>
      </c>
      <c r="Y245" s="3">
        <f>+dataMercanciaContenedores[[#This Row],[TOTAL Toneladas en contenedores con carga embarcadas]]+dataMercanciaContenedores[[#This Row],[TOTAL Toneladas en contenedores vacíos embarcadas]]</f>
        <v>26787</v>
      </c>
      <c r="Z245" s="3">
        <f>+dataMercanciaContenedores[[#This Row],[Toneladas en contenedores desembarcadas en cabotaje con carga]]+dataMercanciaContenedores[[#This Row],[Toneladas en contenedores desembarcadas en exterior con carga]]</f>
        <v>4257</v>
      </c>
      <c r="AA245" s="3">
        <f>+dataMercanciaContenedores[[#This Row],[Toneladas en contenedores desembarcadas en cabotaje vacíos]]+dataMercanciaContenedores[[#This Row],[Toneladas en contenedores desembarcadas en exterior vacíos]]</f>
        <v>3933</v>
      </c>
      <c r="AB245" s="3">
        <f>+dataMercanciaContenedores[[#This Row],[TOTAL Toneladas en contenedores con carga desembarcadas]]+dataMercanciaContenedores[[#This Row],[TOTAL Toneladas en contenedores vacíos desembarcadas]]</f>
        <v>8190</v>
      </c>
      <c r="AC245" s="3">
        <f>+dataMercanciaContenedores[[#This Row],[TOTAL toneladas embarcadas en contenedor]]+dataMercanciaContenedores[[#This Row],[TOTAL toneladas desembarcadas en contenedor]]</f>
        <v>34977</v>
      </c>
    </row>
    <row r="246" spans="1:29" hidden="1" x14ac:dyDescent="0.2">
      <c r="A246" s="1">
        <v>2011</v>
      </c>
      <c r="B246" s="1" t="s">
        <v>30</v>
      </c>
      <c r="C246" s="1" t="s">
        <v>40</v>
      </c>
      <c r="D246" s="1" t="s">
        <v>41</v>
      </c>
      <c r="E246" s="2">
        <v>0</v>
      </c>
      <c r="F246" s="2">
        <v>0</v>
      </c>
      <c r="G246" s="3">
        <f>+dataMercanciaContenedores[[#This Row],[Toneladas en contenedores embarcadas en cabotaje con carga]]+dataMercanciaContenedores[[#This Row],[Toneladas en contenedores embarcadas en cabotaje vacíos]]</f>
        <v>0</v>
      </c>
      <c r="H246" s="2">
        <v>0</v>
      </c>
      <c r="I246" s="2">
        <v>0</v>
      </c>
      <c r="J246" s="3">
        <f>+dataMercanciaContenedores[[#This Row],[Toneladas en contenedores desembarcadas en cabotaje con carga]]+dataMercanciaContenedores[[#This Row],[Toneladas en contenedores desembarcadas en cabotaje vacíos]]</f>
        <v>0</v>
      </c>
      <c r="K246" s="3">
        <f>+dataMercanciaContenedores[[#This Row],[Toneladas en contenedores embarcadas en cabotaje con carga]]+dataMercanciaContenedores[[#This Row],[Toneladas en contenedores desembarcadas en cabotaje con carga]]</f>
        <v>0</v>
      </c>
      <c r="L246" s="3">
        <f>+dataMercanciaContenedores[[#This Row],[Toneladas en contenedores embarcadas en cabotaje vacíos]]+dataMercanciaContenedores[[#This Row],[Toneladas en contenedores desembarcadas en cabotaje vacíos]]</f>
        <v>0</v>
      </c>
      <c r="M246" s="3">
        <f>+dataMercanciaContenedores[[#This Row],[TOTAL toneladas en contenedores en cabotaje con carga]]+dataMercanciaContenedores[[#This Row],[TOTAL toneladas en contenedores en cabotaje vacíos]]</f>
        <v>0</v>
      </c>
      <c r="N246" s="2">
        <v>0</v>
      </c>
      <c r="O246" s="2">
        <v>0</v>
      </c>
      <c r="P246" s="3">
        <f>+dataMercanciaContenedores[[#This Row],[Toneladas en contenedores embarcadas en exterior con carga]]+dataMercanciaContenedores[[#This Row],[Toneladas en contenedores embarcadas en exterior vacíos]]</f>
        <v>0</v>
      </c>
      <c r="Q246" s="2">
        <v>0</v>
      </c>
      <c r="R246" s="2">
        <v>0</v>
      </c>
      <c r="S246" s="3">
        <f>+dataMercanciaContenedores[[#This Row],[Toneladas en contenedores desembarcadas en exterior con carga]]+dataMercanciaContenedores[[#This Row],[Toneladas en contenedores desembarcadas en exterior vacíos]]</f>
        <v>0</v>
      </c>
      <c r="T246" s="3">
        <f>+dataMercanciaContenedores[[#This Row],[Toneladas en contenedores embarcadas en exterior con carga]]+dataMercanciaContenedores[[#This Row],[Toneladas en contenedores desembarcadas en exterior con carga]]</f>
        <v>0</v>
      </c>
      <c r="U246" s="3">
        <f>+dataMercanciaContenedores[[#This Row],[Toneladas en contenedores embarcadas en exterior vacíos]]+dataMercanciaContenedores[[#This Row],[Toneladas en contenedores desembarcadas en exterior vacíos]]</f>
        <v>0</v>
      </c>
      <c r="V246" s="3">
        <f>+dataMercanciaContenedores[[#This Row],[TOTAL toneladas en contenedores en exterior con carga]]+dataMercanciaContenedores[[#This Row],[TOTAL toneladas en contenedores en exterior vacíos]]</f>
        <v>0</v>
      </c>
      <c r="W246" s="3">
        <f>+dataMercanciaContenedores[[#This Row],[Toneladas en contenedores embarcadas en cabotaje con carga]]+dataMercanciaContenedores[[#This Row],[Toneladas en contenedores embarcadas en exterior con carga]]</f>
        <v>0</v>
      </c>
      <c r="X246" s="3">
        <f>+dataMercanciaContenedores[[#This Row],[Toneladas en contenedores embarcadas en cabotaje vacíos]]+dataMercanciaContenedores[[#This Row],[Toneladas en contenedores embarcadas en exterior vacíos]]</f>
        <v>0</v>
      </c>
      <c r="Y246" s="3">
        <f>+dataMercanciaContenedores[[#This Row],[TOTAL Toneladas en contenedores con carga embarcadas]]+dataMercanciaContenedores[[#This Row],[TOTAL Toneladas en contenedores vacíos embarcadas]]</f>
        <v>0</v>
      </c>
      <c r="Z246" s="3">
        <f>+dataMercanciaContenedores[[#This Row],[Toneladas en contenedores desembarcadas en cabotaje con carga]]+dataMercanciaContenedores[[#This Row],[Toneladas en contenedores desembarcadas en exterior con carga]]</f>
        <v>0</v>
      </c>
      <c r="AA246" s="3">
        <f>+dataMercanciaContenedores[[#This Row],[Toneladas en contenedores desembarcadas en cabotaje vacíos]]+dataMercanciaContenedores[[#This Row],[Toneladas en contenedores desembarcadas en exterior vacíos]]</f>
        <v>0</v>
      </c>
      <c r="AB246" s="3">
        <f>+dataMercanciaContenedores[[#This Row],[TOTAL Toneladas en contenedores con carga desembarcadas]]+dataMercanciaContenedores[[#This Row],[TOTAL Toneladas en contenedores vacíos desembarcadas]]</f>
        <v>0</v>
      </c>
      <c r="AC246" s="3">
        <f>+dataMercanciaContenedores[[#This Row],[TOTAL toneladas embarcadas en contenedor]]+dataMercanciaContenedores[[#This Row],[TOTAL toneladas desembarcadas en contenedor]]</f>
        <v>0</v>
      </c>
    </row>
    <row r="247" spans="1:29" hidden="1" x14ac:dyDescent="0.2">
      <c r="A247" s="1">
        <v>2011</v>
      </c>
      <c r="B247" s="1" t="s">
        <v>31</v>
      </c>
      <c r="C247" s="1" t="s">
        <v>40</v>
      </c>
      <c r="D247" s="1" t="s">
        <v>41</v>
      </c>
      <c r="E247" s="2">
        <v>405810</v>
      </c>
      <c r="F247" s="2">
        <v>262224</v>
      </c>
      <c r="G247" s="3">
        <f>+dataMercanciaContenedores[[#This Row],[Toneladas en contenedores embarcadas en cabotaje con carga]]+dataMercanciaContenedores[[#This Row],[Toneladas en contenedores embarcadas en cabotaje vacíos]]</f>
        <v>668034</v>
      </c>
      <c r="H247" s="2">
        <v>1499555</v>
      </c>
      <c r="I247" s="2">
        <v>24145</v>
      </c>
      <c r="J247" s="3">
        <f>+dataMercanciaContenedores[[#This Row],[Toneladas en contenedores desembarcadas en cabotaje con carga]]+dataMercanciaContenedores[[#This Row],[Toneladas en contenedores desembarcadas en cabotaje vacíos]]</f>
        <v>1523700</v>
      </c>
      <c r="K247" s="3">
        <f>+dataMercanciaContenedores[[#This Row],[Toneladas en contenedores embarcadas en cabotaje con carga]]+dataMercanciaContenedores[[#This Row],[Toneladas en contenedores desembarcadas en cabotaje con carga]]</f>
        <v>1905365</v>
      </c>
      <c r="L247" s="3">
        <f>+dataMercanciaContenedores[[#This Row],[Toneladas en contenedores embarcadas en cabotaje vacíos]]+dataMercanciaContenedores[[#This Row],[Toneladas en contenedores desembarcadas en cabotaje vacíos]]</f>
        <v>286369</v>
      </c>
      <c r="M247" s="3">
        <f>+dataMercanciaContenedores[[#This Row],[TOTAL toneladas en contenedores en cabotaje con carga]]+dataMercanciaContenedores[[#This Row],[TOTAL toneladas en contenedores en cabotaje vacíos]]</f>
        <v>2191734</v>
      </c>
      <c r="N247" s="2">
        <v>73524</v>
      </c>
      <c r="O247" s="2">
        <v>17079</v>
      </c>
      <c r="P247" s="3">
        <f>+dataMercanciaContenedores[[#This Row],[Toneladas en contenedores embarcadas en exterior con carga]]+dataMercanciaContenedores[[#This Row],[Toneladas en contenedores embarcadas en exterior vacíos]]</f>
        <v>90603</v>
      </c>
      <c r="Q247" s="2">
        <v>386210</v>
      </c>
      <c r="R247" s="2">
        <v>3649</v>
      </c>
      <c r="S247" s="3">
        <f>+dataMercanciaContenedores[[#This Row],[Toneladas en contenedores desembarcadas en exterior con carga]]+dataMercanciaContenedores[[#This Row],[Toneladas en contenedores desembarcadas en exterior vacíos]]</f>
        <v>389859</v>
      </c>
      <c r="T247" s="3">
        <f>+dataMercanciaContenedores[[#This Row],[Toneladas en contenedores embarcadas en exterior con carga]]+dataMercanciaContenedores[[#This Row],[Toneladas en contenedores desembarcadas en exterior con carga]]</f>
        <v>459734</v>
      </c>
      <c r="U247" s="3">
        <f>+dataMercanciaContenedores[[#This Row],[Toneladas en contenedores embarcadas en exterior vacíos]]+dataMercanciaContenedores[[#This Row],[Toneladas en contenedores desembarcadas en exterior vacíos]]</f>
        <v>20728</v>
      </c>
      <c r="V247" s="3">
        <f>+dataMercanciaContenedores[[#This Row],[TOTAL toneladas en contenedores en exterior con carga]]+dataMercanciaContenedores[[#This Row],[TOTAL toneladas en contenedores en exterior vacíos]]</f>
        <v>480462</v>
      </c>
      <c r="W247" s="3">
        <f>+dataMercanciaContenedores[[#This Row],[Toneladas en contenedores embarcadas en cabotaje con carga]]+dataMercanciaContenedores[[#This Row],[Toneladas en contenedores embarcadas en exterior con carga]]</f>
        <v>479334</v>
      </c>
      <c r="X247" s="3">
        <f>+dataMercanciaContenedores[[#This Row],[Toneladas en contenedores embarcadas en cabotaje vacíos]]+dataMercanciaContenedores[[#This Row],[Toneladas en contenedores embarcadas en exterior vacíos]]</f>
        <v>279303</v>
      </c>
      <c r="Y247" s="3">
        <f>+dataMercanciaContenedores[[#This Row],[TOTAL Toneladas en contenedores con carga embarcadas]]+dataMercanciaContenedores[[#This Row],[TOTAL Toneladas en contenedores vacíos embarcadas]]</f>
        <v>758637</v>
      </c>
      <c r="Z247" s="3">
        <f>+dataMercanciaContenedores[[#This Row],[Toneladas en contenedores desembarcadas en cabotaje con carga]]+dataMercanciaContenedores[[#This Row],[Toneladas en contenedores desembarcadas en exterior con carga]]</f>
        <v>1885765</v>
      </c>
      <c r="AA247" s="3">
        <f>+dataMercanciaContenedores[[#This Row],[Toneladas en contenedores desembarcadas en cabotaje vacíos]]+dataMercanciaContenedores[[#This Row],[Toneladas en contenedores desembarcadas en exterior vacíos]]</f>
        <v>27794</v>
      </c>
      <c r="AB247" s="3">
        <f>+dataMercanciaContenedores[[#This Row],[TOTAL Toneladas en contenedores con carga desembarcadas]]+dataMercanciaContenedores[[#This Row],[TOTAL Toneladas en contenedores vacíos desembarcadas]]</f>
        <v>1913559</v>
      </c>
      <c r="AC247" s="3">
        <f>+dataMercanciaContenedores[[#This Row],[TOTAL toneladas embarcadas en contenedor]]+dataMercanciaContenedores[[#This Row],[TOTAL toneladas desembarcadas en contenedor]]</f>
        <v>2672196</v>
      </c>
    </row>
    <row r="248" spans="1:29" hidden="1" x14ac:dyDescent="0.2">
      <c r="A248" s="1">
        <v>2011</v>
      </c>
      <c r="B248" s="1" t="s">
        <v>32</v>
      </c>
      <c r="C248" s="1" t="s">
        <v>40</v>
      </c>
      <c r="D248" s="1" t="s">
        <v>41</v>
      </c>
      <c r="E248" s="2">
        <v>0</v>
      </c>
      <c r="F248" s="2">
        <v>0</v>
      </c>
      <c r="G248" s="3">
        <f>+dataMercanciaContenedores[[#This Row],[Toneladas en contenedores embarcadas en cabotaje con carga]]+dataMercanciaContenedores[[#This Row],[Toneladas en contenedores embarcadas en cabotaje vacíos]]</f>
        <v>0</v>
      </c>
      <c r="H248" s="2">
        <v>0</v>
      </c>
      <c r="I248" s="2">
        <v>0</v>
      </c>
      <c r="J248" s="3">
        <f>+dataMercanciaContenedores[[#This Row],[Toneladas en contenedores desembarcadas en cabotaje con carga]]+dataMercanciaContenedores[[#This Row],[Toneladas en contenedores desembarcadas en cabotaje vacíos]]</f>
        <v>0</v>
      </c>
      <c r="K248" s="3">
        <f>+dataMercanciaContenedores[[#This Row],[Toneladas en contenedores embarcadas en cabotaje con carga]]+dataMercanciaContenedores[[#This Row],[Toneladas en contenedores desembarcadas en cabotaje con carga]]</f>
        <v>0</v>
      </c>
      <c r="L248" s="3">
        <f>+dataMercanciaContenedores[[#This Row],[Toneladas en contenedores embarcadas en cabotaje vacíos]]+dataMercanciaContenedores[[#This Row],[Toneladas en contenedores desembarcadas en cabotaje vacíos]]</f>
        <v>0</v>
      </c>
      <c r="M248" s="3">
        <f>+dataMercanciaContenedores[[#This Row],[TOTAL toneladas en contenedores en cabotaje con carga]]+dataMercanciaContenedores[[#This Row],[TOTAL toneladas en contenedores en cabotaje vacíos]]</f>
        <v>0</v>
      </c>
      <c r="N248" s="2">
        <v>3897</v>
      </c>
      <c r="O248" s="2">
        <v>1850</v>
      </c>
      <c r="P248" s="3">
        <f>+dataMercanciaContenedores[[#This Row],[Toneladas en contenedores embarcadas en exterior con carga]]+dataMercanciaContenedores[[#This Row],[Toneladas en contenedores embarcadas en exterior vacíos]]</f>
        <v>5747</v>
      </c>
      <c r="Q248" s="2">
        <v>14279</v>
      </c>
      <c r="R248" s="2">
        <v>17</v>
      </c>
      <c r="S248" s="3">
        <f>+dataMercanciaContenedores[[#This Row],[Toneladas en contenedores desembarcadas en exterior con carga]]+dataMercanciaContenedores[[#This Row],[Toneladas en contenedores desembarcadas en exterior vacíos]]</f>
        <v>14296</v>
      </c>
      <c r="T248" s="3">
        <f>+dataMercanciaContenedores[[#This Row],[Toneladas en contenedores embarcadas en exterior con carga]]+dataMercanciaContenedores[[#This Row],[Toneladas en contenedores desembarcadas en exterior con carga]]</f>
        <v>18176</v>
      </c>
      <c r="U248" s="3">
        <f>+dataMercanciaContenedores[[#This Row],[Toneladas en contenedores embarcadas en exterior vacíos]]+dataMercanciaContenedores[[#This Row],[Toneladas en contenedores desembarcadas en exterior vacíos]]</f>
        <v>1867</v>
      </c>
      <c r="V248" s="3">
        <f>+dataMercanciaContenedores[[#This Row],[TOTAL toneladas en contenedores en exterior con carga]]+dataMercanciaContenedores[[#This Row],[TOTAL toneladas en contenedores en exterior vacíos]]</f>
        <v>20043</v>
      </c>
      <c r="W248" s="3">
        <f>+dataMercanciaContenedores[[#This Row],[Toneladas en contenedores embarcadas en cabotaje con carga]]+dataMercanciaContenedores[[#This Row],[Toneladas en contenedores embarcadas en exterior con carga]]</f>
        <v>3897</v>
      </c>
      <c r="X248" s="3">
        <f>+dataMercanciaContenedores[[#This Row],[Toneladas en contenedores embarcadas en cabotaje vacíos]]+dataMercanciaContenedores[[#This Row],[Toneladas en contenedores embarcadas en exterior vacíos]]</f>
        <v>1850</v>
      </c>
      <c r="Y248" s="3">
        <f>+dataMercanciaContenedores[[#This Row],[TOTAL Toneladas en contenedores con carga embarcadas]]+dataMercanciaContenedores[[#This Row],[TOTAL Toneladas en contenedores vacíos embarcadas]]</f>
        <v>5747</v>
      </c>
      <c r="Z248" s="3">
        <f>+dataMercanciaContenedores[[#This Row],[Toneladas en contenedores desembarcadas en cabotaje con carga]]+dataMercanciaContenedores[[#This Row],[Toneladas en contenedores desembarcadas en exterior con carga]]</f>
        <v>14279</v>
      </c>
      <c r="AA248" s="3">
        <f>+dataMercanciaContenedores[[#This Row],[Toneladas en contenedores desembarcadas en cabotaje vacíos]]+dataMercanciaContenedores[[#This Row],[Toneladas en contenedores desembarcadas en exterior vacíos]]</f>
        <v>17</v>
      </c>
      <c r="AB248" s="3">
        <f>+dataMercanciaContenedores[[#This Row],[TOTAL Toneladas en contenedores con carga desembarcadas]]+dataMercanciaContenedores[[#This Row],[TOTAL Toneladas en contenedores vacíos desembarcadas]]</f>
        <v>14296</v>
      </c>
      <c r="AC248" s="3">
        <f>+dataMercanciaContenedores[[#This Row],[TOTAL toneladas embarcadas en contenedor]]+dataMercanciaContenedores[[#This Row],[TOTAL toneladas desembarcadas en contenedor]]</f>
        <v>20043</v>
      </c>
    </row>
    <row r="249" spans="1:29" hidden="1" x14ac:dyDescent="0.2">
      <c r="A249" s="1">
        <v>2011</v>
      </c>
      <c r="B249" s="1" t="s">
        <v>33</v>
      </c>
      <c r="C249" s="1" t="s">
        <v>40</v>
      </c>
      <c r="D249" s="1" t="s">
        <v>41</v>
      </c>
      <c r="E249" s="2">
        <f>738704+2414</f>
        <v>741118</v>
      </c>
      <c r="F249" s="2">
        <v>2659</v>
      </c>
      <c r="G249" s="3">
        <f>+dataMercanciaContenedores[[#This Row],[Toneladas en contenedores embarcadas en cabotaje con carga]]+dataMercanciaContenedores[[#This Row],[Toneladas en contenedores embarcadas en cabotaje vacíos]]</f>
        <v>743777</v>
      </c>
      <c r="H249" s="2">
        <f>111661-2414</f>
        <v>109247</v>
      </c>
      <c r="I249" s="2">
        <v>129011</v>
      </c>
      <c r="J249" s="3">
        <f>+dataMercanciaContenedores[[#This Row],[Toneladas en contenedores desembarcadas en cabotaje con carga]]+dataMercanciaContenedores[[#This Row],[Toneladas en contenedores desembarcadas en cabotaje vacíos]]</f>
        <v>238258</v>
      </c>
      <c r="K249" s="3">
        <f>+dataMercanciaContenedores[[#This Row],[Toneladas en contenedores embarcadas en cabotaje con carga]]+dataMercanciaContenedores[[#This Row],[Toneladas en contenedores desembarcadas en cabotaje con carga]]</f>
        <v>850365</v>
      </c>
      <c r="L249" s="3">
        <f>+dataMercanciaContenedores[[#This Row],[Toneladas en contenedores embarcadas en cabotaje vacíos]]+dataMercanciaContenedores[[#This Row],[Toneladas en contenedores desembarcadas en cabotaje vacíos]]</f>
        <v>131670</v>
      </c>
      <c r="M249" s="3">
        <f>+dataMercanciaContenedores[[#This Row],[TOTAL toneladas en contenedores en cabotaje con carga]]+dataMercanciaContenedores[[#This Row],[TOTAL toneladas en contenedores en cabotaje vacíos]]</f>
        <v>982035</v>
      </c>
      <c r="N249" s="2">
        <v>159518</v>
      </c>
      <c r="O249" s="2">
        <v>1836</v>
      </c>
      <c r="P249" s="3">
        <f>+dataMercanciaContenedores[[#This Row],[Toneladas en contenedores embarcadas en exterior con carga]]+dataMercanciaContenedores[[#This Row],[Toneladas en contenedores embarcadas en exterior vacíos]]</f>
        <v>161354</v>
      </c>
      <c r="Q249" s="2">
        <v>124278</v>
      </c>
      <c r="R249" s="2">
        <v>1936</v>
      </c>
      <c r="S249" s="3">
        <f>+dataMercanciaContenedores[[#This Row],[Toneladas en contenedores desembarcadas en exterior con carga]]+dataMercanciaContenedores[[#This Row],[Toneladas en contenedores desembarcadas en exterior vacíos]]</f>
        <v>126214</v>
      </c>
      <c r="T249" s="3">
        <f>+dataMercanciaContenedores[[#This Row],[Toneladas en contenedores embarcadas en exterior con carga]]+dataMercanciaContenedores[[#This Row],[Toneladas en contenedores desembarcadas en exterior con carga]]</f>
        <v>283796</v>
      </c>
      <c r="U249" s="3">
        <f>+dataMercanciaContenedores[[#This Row],[Toneladas en contenedores embarcadas en exterior vacíos]]+dataMercanciaContenedores[[#This Row],[Toneladas en contenedores desembarcadas en exterior vacíos]]</f>
        <v>3772</v>
      </c>
      <c r="V249" s="3">
        <f>+dataMercanciaContenedores[[#This Row],[TOTAL toneladas en contenedores en exterior con carga]]+dataMercanciaContenedores[[#This Row],[TOTAL toneladas en contenedores en exterior vacíos]]</f>
        <v>287568</v>
      </c>
      <c r="W249" s="3">
        <f>+dataMercanciaContenedores[[#This Row],[Toneladas en contenedores embarcadas en cabotaje con carga]]+dataMercanciaContenedores[[#This Row],[Toneladas en contenedores embarcadas en exterior con carga]]</f>
        <v>900636</v>
      </c>
      <c r="X249" s="3">
        <f>+dataMercanciaContenedores[[#This Row],[Toneladas en contenedores embarcadas en cabotaje vacíos]]+dataMercanciaContenedores[[#This Row],[Toneladas en contenedores embarcadas en exterior vacíos]]</f>
        <v>4495</v>
      </c>
      <c r="Y249" s="3">
        <f>+dataMercanciaContenedores[[#This Row],[TOTAL Toneladas en contenedores con carga embarcadas]]+dataMercanciaContenedores[[#This Row],[TOTAL Toneladas en contenedores vacíos embarcadas]]</f>
        <v>905131</v>
      </c>
      <c r="Z249" s="3">
        <f>+dataMercanciaContenedores[[#This Row],[Toneladas en contenedores desembarcadas en cabotaje con carga]]+dataMercanciaContenedores[[#This Row],[Toneladas en contenedores desembarcadas en exterior con carga]]</f>
        <v>233525</v>
      </c>
      <c r="AA249" s="3">
        <f>+dataMercanciaContenedores[[#This Row],[Toneladas en contenedores desembarcadas en cabotaje vacíos]]+dataMercanciaContenedores[[#This Row],[Toneladas en contenedores desembarcadas en exterior vacíos]]</f>
        <v>130947</v>
      </c>
      <c r="AB249" s="3">
        <f>+dataMercanciaContenedores[[#This Row],[TOTAL Toneladas en contenedores con carga desembarcadas]]+dataMercanciaContenedores[[#This Row],[TOTAL Toneladas en contenedores vacíos desembarcadas]]</f>
        <v>364472</v>
      </c>
      <c r="AC249" s="3">
        <f>+dataMercanciaContenedores[[#This Row],[TOTAL toneladas embarcadas en contenedor]]+dataMercanciaContenedores[[#This Row],[TOTAL toneladas desembarcadas en contenedor]]</f>
        <v>1269603</v>
      </c>
    </row>
    <row r="250" spans="1:29" hidden="1" x14ac:dyDescent="0.2">
      <c r="A250" s="1">
        <v>2011</v>
      </c>
      <c r="B250" s="1" t="s">
        <v>34</v>
      </c>
      <c r="C250" s="1" t="s">
        <v>40</v>
      </c>
      <c r="D250" s="1" t="s">
        <v>41</v>
      </c>
      <c r="E250" s="2">
        <v>270499</v>
      </c>
      <c r="F250" s="2">
        <v>11039</v>
      </c>
      <c r="G250" s="3">
        <f>+dataMercanciaContenedores[[#This Row],[Toneladas en contenedores embarcadas en cabotaje con carga]]+dataMercanciaContenedores[[#This Row],[Toneladas en contenedores embarcadas en cabotaje vacíos]]</f>
        <v>281538</v>
      </c>
      <c r="H250" s="2">
        <v>173932</v>
      </c>
      <c r="I250" s="2">
        <v>14262</v>
      </c>
      <c r="J250" s="3">
        <f>+dataMercanciaContenedores[[#This Row],[Toneladas en contenedores desembarcadas en cabotaje con carga]]+dataMercanciaContenedores[[#This Row],[Toneladas en contenedores desembarcadas en cabotaje vacíos]]</f>
        <v>188194</v>
      </c>
      <c r="K250" s="3">
        <f>+dataMercanciaContenedores[[#This Row],[Toneladas en contenedores embarcadas en cabotaje con carga]]+dataMercanciaContenedores[[#This Row],[Toneladas en contenedores desembarcadas en cabotaje con carga]]</f>
        <v>444431</v>
      </c>
      <c r="L250" s="3">
        <f>+dataMercanciaContenedores[[#This Row],[Toneladas en contenedores embarcadas en cabotaje vacíos]]+dataMercanciaContenedores[[#This Row],[Toneladas en contenedores desembarcadas en cabotaje vacíos]]</f>
        <v>25301</v>
      </c>
      <c r="M250" s="3">
        <f>+dataMercanciaContenedores[[#This Row],[TOTAL toneladas en contenedores en cabotaje con carga]]+dataMercanciaContenedores[[#This Row],[TOTAL toneladas en contenedores en cabotaje vacíos]]</f>
        <v>469732</v>
      </c>
      <c r="N250" s="2">
        <f>1038506-25</f>
        <v>1038481</v>
      </c>
      <c r="O250" s="2">
        <v>21093</v>
      </c>
      <c r="P250" s="3">
        <f>+dataMercanciaContenedores[[#This Row],[Toneladas en contenedores embarcadas en exterior con carga]]+dataMercanciaContenedores[[#This Row],[Toneladas en contenedores embarcadas en exterior vacíos]]</f>
        <v>1059574</v>
      </c>
      <c r="Q250" s="2">
        <f>1002794-28</f>
        <v>1002766</v>
      </c>
      <c r="R250" s="2">
        <v>28625</v>
      </c>
      <c r="S250" s="3">
        <f>+dataMercanciaContenedores[[#This Row],[Toneladas en contenedores desembarcadas en exterior con carga]]+dataMercanciaContenedores[[#This Row],[Toneladas en contenedores desembarcadas en exterior vacíos]]</f>
        <v>1031391</v>
      </c>
      <c r="T250" s="3">
        <f>+dataMercanciaContenedores[[#This Row],[Toneladas en contenedores embarcadas en exterior con carga]]+dataMercanciaContenedores[[#This Row],[Toneladas en contenedores desembarcadas en exterior con carga]]</f>
        <v>2041247</v>
      </c>
      <c r="U250" s="3">
        <f>+dataMercanciaContenedores[[#This Row],[Toneladas en contenedores embarcadas en exterior vacíos]]+dataMercanciaContenedores[[#This Row],[Toneladas en contenedores desembarcadas en exterior vacíos]]</f>
        <v>49718</v>
      </c>
      <c r="V250" s="3">
        <f>+dataMercanciaContenedores[[#This Row],[TOTAL toneladas en contenedores en exterior con carga]]+dataMercanciaContenedores[[#This Row],[TOTAL toneladas en contenedores en exterior vacíos]]</f>
        <v>2090965</v>
      </c>
      <c r="W250" s="3">
        <f>+dataMercanciaContenedores[[#This Row],[Toneladas en contenedores embarcadas en cabotaje con carga]]+dataMercanciaContenedores[[#This Row],[Toneladas en contenedores embarcadas en exterior con carga]]</f>
        <v>1308980</v>
      </c>
      <c r="X250" s="3">
        <f>+dataMercanciaContenedores[[#This Row],[Toneladas en contenedores embarcadas en cabotaje vacíos]]+dataMercanciaContenedores[[#This Row],[Toneladas en contenedores embarcadas en exterior vacíos]]</f>
        <v>32132</v>
      </c>
      <c r="Y250" s="3">
        <f>+dataMercanciaContenedores[[#This Row],[TOTAL Toneladas en contenedores con carga embarcadas]]+dataMercanciaContenedores[[#This Row],[TOTAL Toneladas en contenedores vacíos embarcadas]]</f>
        <v>1341112</v>
      </c>
      <c r="Z250" s="3">
        <f>+dataMercanciaContenedores[[#This Row],[Toneladas en contenedores desembarcadas en cabotaje con carga]]+dataMercanciaContenedores[[#This Row],[Toneladas en contenedores desembarcadas en exterior con carga]]</f>
        <v>1176698</v>
      </c>
      <c r="AA250" s="3">
        <f>+dataMercanciaContenedores[[#This Row],[Toneladas en contenedores desembarcadas en cabotaje vacíos]]+dataMercanciaContenedores[[#This Row],[Toneladas en contenedores desembarcadas en exterior vacíos]]</f>
        <v>42887</v>
      </c>
      <c r="AB250" s="3">
        <f>+dataMercanciaContenedores[[#This Row],[TOTAL Toneladas en contenedores con carga desembarcadas]]+dataMercanciaContenedores[[#This Row],[TOTAL Toneladas en contenedores vacíos desembarcadas]]</f>
        <v>1219585</v>
      </c>
      <c r="AC250" s="3">
        <f>+dataMercanciaContenedores[[#This Row],[TOTAL toneladas embarcadas en contenedor]]+dataMercanciaContenedores[[#This Row],[TOTAL toneladas desembarcadas en contenedor]]</f>
        <v>2560697</v>
      </c>
    </row>
    <row r="251" spans="1:29" hidden="1" x14ac:dyDescent="0.2">
      <c r="A251" s="1">
        <v>2011</v>
      </c>
      <c r="B251" s="1" t="s">
        <v>35</v>
      </c>
      <c r="C251" s="1" t="s">
        <v>40</v>
      </c>
      <c r="D251" s="1" t="s">
        <v>41</v>
      </c>
      <c r="E251" s="2">
        <v>1493816</v>
      </c>
      <c r="F251" s="2">
        <v>57619</v>
      </c>
      <c r="G251" s="3">
        <f>+dataMercanciaContenedores[[#This Row],[Toneladas en contenedores embarcadas en cabotaje con carga]]+dataMercanciaContenedores[[#This Row],[Toneladas en contenedores embarcadas en cabotaje vacíos]]</f>
        <v>1551435</v>
      </c>
      <c r="H251" s="2">
        <v>1233347</v>
      </c>
      <c r="I251" s="2">
        <v>107239</v>
      </c>
      <c r="J251" s="3">
        <f>+dataMercanciaContenedores[[#This Row],[Toneladas en contenedores desembarcadas en cabotaje con carga]]+dataMercanciaContenedores[[#This Row],[Toneladas en contenedores desembarcadas en cabotaje vacíos]]</f>
        <v>1340586</v>
      </c>
      <c r="K251" s="3">
        <f>+dataMercanciaContenedores[[#This Row],[Toneladas en contenedores embarcadas en cabotaje con carga]]+dataMercanciaContenedores[[#This Row],[Toneladas en contenedores desembarcadas en cabotaje con carga]]</f>
        <v>2727163</v>
      </c>
      <c r="L251" s="3">
        <f>+dataMercanciaContenedores[[#This Row],[Toneladas en contenedores embarcadas en cabotaje vacíos]]+dataMercanciaContenedores[[#This Row],[Toneladas en contenedores desembarcadas en cabotaje vacíos]]</f>
        <v>164858</v>
      </c>
      <c r="M251" s="3">
        <f>+dataMercanciaContenedores[[#This Row],[TOTAL toneladas en contenedores en cabotaje con carga]]+dataMercanciaContenedores[[#This Row],[TOTAL toneladas en contenedores en cabotaje vacíos]]</f>
        <v>2892021</v>
      </c>
      <c r="N251" s="2">
        <f>25042984-1642</f>
        <v>25041342</v>
      </c>
      <c r="O251" s="2">
        <v>804174</v>
      </c>
      <c r="P251" s="3">
        <f>+dataMercanciaContenedores[[#This Row],[Toneladas en contenedores embarcadas en exterior con carga]]+dataMercanciaContenedores[[#This Row],[Toneladas en contenedores embarcadas en exterior vacíos]]</f>
        <v>25845516</v>
      </c>
      <c r="Q251" s="2">
        <f>21238049+3233</f>
        <v>21241282</v>
      </c>
      <c r="R251" s="2">
        <v>925338</v>
      </c>
      <c r="S251" s="3">
        <f>+dataMercanciaContenedores[[#This Row],[Toneladas en contenedores desembarcadas en exterior con carga]]+dataMercanciaContenedores[[#This Row],[Toneladas en contenedores desembarcadas en exterior vacíos]]</f>
        <v>22166620</v>
      </c>
      <c r="T251" s="3">
        <f>+dataMercanciaContenedores[[#This Row],[Toneladas en contenedores embarcadas en exterior con carga]]+dataMercanciaContenedores[[#This Row],[Toneladas en contenedores desembarcadas en exterior con carga]]</f>
        <v>46282624</v>
      </c>
      <c r="U251" s="3">
        <f>+dataMercanciaContenedores[[#This Row],[Toneladas en contenedores embarcadas en exterior vacíos]]+dataMercanciaContenedores[[#This Row],[Toneladas en contenedores desembarcadas en exterior vacíos]]</f>
        <v>1729512</v>
      </c>
      <c r="V251" s="3">
        <f>+dataMercanciaContenedores[[#This Row],[TOTAL toneladas en contenedores en exterior con carga]]+dataMercanciaContenedores[[#This Row],[TOTAL toneladas en contenedores en exterior vacíos]]</f>
        <v>48012136</v>
      </c>
      <c r="W251" s="3">
        <f>+dataMercanciaContenedores[[#This Row],[Toneladas en contenedores embarcadas en cabotaje con carga]]+dataMercanciaContenedores[[#This Row],[Toneladas en contenedores embarcadas en exterior con carga]]</f>
        <v>26535158</v>
      </c>
      <c r="X251" s="3">
        <f>+dataMercanciaContenedores[[#This Row],[Toneladas en contenedores embarcadas en cabotaje vacíos]]+dataMercanciaContenedores[[#This Row],[Toneladas en contenedores embarcadas en exterior vacíos]]</f>
        <v>861793</v>
      </c>
      <c r="Y251" s="3">
        <f>+dataMercanciaContenedores[[#This Row],[TOTAL Toneladas en contenedores con carga embarcadas]]+dataMercanciaContenedores[[#This Row],[TOTAL Toneladas en contenedores vacíos embarcadas]]</f>
        <v>27396951</v>
      </c>
      <c r="Z251" s="3">
        <f>+dataMercanciaContenedores[[#This Row],[Toneladas en contenedores desembarcadas en cabotaje con carga]]+dataMercanciaContenedores[[#This Row],[Toneladas en contenedores desembarcadas en exterior con carga]]</f>
        <v>22474629</v>
      </c>
      <c r="AA251" s="3">
        <f>+dataMercanciaContenedores[[#This Row],[Toneladas en contenedores desembarcadas en cabotaje vacíos]]+dataMercanciaContenedores[[#This Row],[Toneladas en contenedores desembarcadas en exterior vacíos]]</f>
        <v>1032577</v>
      </c>
      <c r="AB251" s="3">
        <f>+dataMercanciaContenedores[[#This Row],[TOTAL Toneladas en contenedores con carga desembarcadas]]+dataMercanciaContenedores[[#This Row],[TOTAL Toneladas en contenedores vacíos desembarcadas]]</f>
        <v>23507206</v>
      </c>
      <c r="AC251" s="3">
        <f>+dataMercanciaContenedores[[#This Row],[TOTAL toneladas embarcadas en contenedor]]+dataMercanciaContenedores[[#This Row],[TOTAL toneladas desembarcadas en contenedor]]</f>
        <v>50904157</v>
      </c>
    </row>
    <row r="252" spans="1:29" hidden="1" x14ac:dyDescent="0.2">
      <c r="A252" s="1">
        <v>2011</v>
      </c>
      <c r="B252" s="1" t="s">
        <v>36</v>
      </c>
      <c r="C252" s="1" t="s">
        <v>40</v>
      </c>
      <c r="D252" s="1" t="s">
        <v>41</v>
      </c>
      <c r="E252" s="2">
        <v>138774</v>
      </c>
      <c r="F252" s="2">
        <v>23164</v>
      </c>
      <c r="G252" s="3">
        <f>+dataMercanciaContenedores[[#This Row],[Toneladas en contenedores embarcadas en cabotaje con carga]]+dataMercanciaContenedores[[#This Row],[Toneladas en contenedores embarcadas en cabotaje vacíos]]</f>
        <v>161938</v>
      </c>
      <c r="H252" s="2">
        <v>64070</v>
      </c>
      <c r="I252" s="2">
        <v>16958</v>
      </c>
      <c r="J252" s="3">
        <f>+dataMercanciaContenedores[[#This Row],[Toneladas en contenedores desembarcadas en cabotaje con carga]]+dataMercanciaContenedores[[#This Row],[Toneladas en contenedores desembarcadas en cabotaje vacíos]]</f>
        <v>81028</v>
      </c>
      <c r="K252" s="3">
        <f>+dataMercanciaContenedores[[#This Row],[Toneladas en contenedores embarcadas en cabotaje con carga]]+dataMercanciaContenedores[[#This Row],[Toneladas en contenedores desembarcadas en cabotaje con carga]]</f>
        <v>202844</v>
      </c>
      <c r="L252" s="3">
        <f>+dataMercanciaContenedores[[#This Row],[Toneladas en contenedores embarcadas en cabotaje vacíos]]+dataMercanciaContenedores[[#This Row],[Toneladas en contenedores desembarcadas en cabotaje vacíos]]</f>
        <v>40122</v>
      </c>
      <c r="M252" s="3">
        <f>+dataMercanciaContenedores[[#This Row],[TOTAL toneladas en contenedores en cabotaje con carga]]+dataMercanciaContenedores[[#This Row],[TOTAL toneladas en contenedores en cabotaje vacíos]]</f>
        <v>242966</v>
      </c>
      <c r="N252" s="2">
        <v>959650</v>
      </c>
      <c r="O252" s="2">
        <v>33694</v>
      </c>
      <c r="P252" s="3">
        <f>+dataMercanciaContenedores[[#This Row],[Toneladas en contenedores embarcadas en exterior con carga]]+dataMercanciaContenedores[[#This Row],[Toneladas en contenedores embarcadas en exterior vacíos]]</f>
        <v>993344</v>
      </c>
      <c r="Q252" s="2">
        <v>1048754</v>
      </c>
      <c r="R252" s="2">
        <v>28853</v>
      </c>
      <c r="S252" s="3">
        <f>+dataMercanciaContenedores[[#This Row],[Toneladas en contenedores desembarcadas en exterior con carga]]+dataMercanciaContenedores[[#This Row],[Toneladas en contenedores desembarcadas en exterior vacíos]]</f>
        <v>1077607</v>
      </c>
      <c r="T252" s="3">
        <f>+dataMercanciaContenedores[[#This Row],[Toneladas en contenedores embarcadas en exterior con carga]]+dataMercanciaContenedores[[#This Row],[Toneladas en contenedores desembarcadas en exterior con carga]]</f>
        <v>2008404</v>
      </c>
      <c r="U252" s="3">
        <f>+dataMercanciaContenedores[[#This Row],[Toneladas en contenedores embarcadas en exterior vacíos]]+dataMercanciaContenedores[[#This Row],[Toneladas en contenedores desembarcadas en exterior vacíos]]</f>
        <v>62547</v>
      </c>
      <c r="V252" s="3">
        <f>+dataMercanciaContenedores[[#This Row],[TOTAL toneladas en contenedores en exterior con carga]]+dataMercanciaContenedores[[#This Row],[TOTAL toneladas en contenedores en exterior vacíos]]</f>
        <v>2070951</v>
      </c>
      <c r="W252" s="3">
        <f>+dataMercanciaContenedores[[#This Row],[Toneladas en contenedores embarcadas en cabotaje con carga]]+dataMercanciaContenedores[[#This Row],[Toneladas en contenedores embarcadas en exterior con carga]]</f>
        <v>1098424</v>
      </c>
      <c r="X252" s="3">
        <f>+dataMercanciaContenedores[[#This Row],[Toneladas en contenedores embarcadas en cabotaje vacíos]]+dataMercanciaContenedores[[#This Row],[Toneladas en contenedores embarcadas en exterior vacíos]]</f>
        <v>56858</v>
      </c>
      <c r="Y252" s="3">
        <f>+dataMercanciaContenedores[[#This Row],[TOTAL Toneladas en contenedores con carga embarcadas]]+dataMercanciaContenedores[[#This Row],[TOTAL Toneladas en contenedores vacíos embarcadas]]</f>
        <v>1155282</v>
      </c>
      <c r="Z252" s="3">
        <f>+dataMercanciaContenedores[[#This Row],[Toneladas en contenedores desembarcadas en cabotaje con carga]]+dataMercanciaContenedores[[#This Row],[Toneladas en contenedores desembarcadas en exterior con carga]]</f>
        <v>1112824</v>
      </c>
      <c r="AA252" s="3">
        <f>+dataMercanciaContenedores[[#This Row],[Toneladas en contenedores desembarcadas en cabotaje vacíos]]+dataMercanciaContenedores[[#This Row],[Toneladas en contenedores desembarcadas en exterior vacíos]]</f>
        <v>45811</v>
      </c>
      <c r="AB252" s="3">
        <f>+dataMercanciaContenedores[[#This Row],[TOTAL Toneladas en contenedores con carga desembarcadas]]+dataMercanciaContenedores[[#This Row],[TOTAL Toneladas en contenedores vacíos desembarcadas]]</f>
        <v>1158635</v>
      </c>
      <c r="AC252" s="3">
        <f>+dataMercanciaContenedores[[#This Row],[TOTAL toneladas embarcadas en contenedor]]+dataMercanciaContenedores[[#This Row],[TOTAL toneladas desembarcadas en contenedor]]</f>
        <v>2313917</v>
      </c>
    </row>
    <row r="253" spans="1:29" hidden="1" x14ac:dyDescent="0.2">
      <c r="A253" s="1">
        <v>2011</v>
      </c>
      <c r="B253" s="1" t="s">
        <v>37</v>
      </c>
      <c r="C253" s="1" t="s">
        <v>40</v>
      </c>
      <c r="D253" s="1" t="s">
        <v>41</v>
      </c>
      <c r="E253" s="2">
        <v>74771</v>
      </c>
      <c r="F253" s="2">
        <v>1197</v>
      </c>
      <c r="G253" s="3">
        <f>+dataMercanciaContenedores[[#This Row],[Toneladas en contenedores embarcadas en cabotaje con carga]]+dataMercanciaContenedores[[#This Row],[Toneladas en contenedores embarcadas en cabotaje vacíos]]</f>
        <v>75968</v>
      </c>
      <c r="H253" s="2">
        <v>11407</v>
      </c>
      <c r="I253" s="2">
        <v>10360</v>
      </c>
      <c r="J253" s="3">
        <f>+dataMercanciaContenedores[[#This Row],[Toneladas en contenedores desembarcadas en cabotaje con carga]]+dataMercanciaContenedores[[#This Row],[Toneladas en contenedores desembarcadas en cabotaje vacíos]]</f>
        <v>21767</v>
      </c>
      <c r="K253" s="3">
        <f>+dataMercanciaContenedores[[#This Row],[Toneladas en contenedores embarcadas en cabotaje con carga]]+dataMercanciaContenedores[[#This Row],[Toneladas en contenedores desembarcadas en cabotaje con carga]]</f>
        <v>86178</v>
      </c>
      <c r="L253" s="3">
        <f>+dataMercanciaContenedores[[#This Row],[Toneladas en contenedores embarcadas en cabotaje vacíos]]+dataMercanciaContenedores[[#This Row],[Toneladas en contenedores desembarcadas en cabotaje vacíos]]</f>
        <v>11557</v>
      </c>
      <c r="M253" s="3">
        <f>+dataMercanciaContenedores[[#This Row],[TOTAL toneladas en contenedores en cabotaje con carga]]+dataMercanciaContenedores[[#This Row],[TOTAL toneladas en contenedores en cabotaje vacíos]]</f>
        <v>97735</v>
      </c>
      <c r="N253" s="2">
        <v>1543</v>
      </c>
      <c r="O253" s="2">
        <v>41</v>
      </c>
      <c r="P253" s="3">
        <f>+dataMercanciaContenedores[[#This Row],[Toneladas en contenedores embarcadas en exterior con carga]]+dataMercanciaContenedores[[#This Row],[Toneladas en contenedores embarcadas en exterior vacíos]]</f>
        <v>1584</v>
      </c>
      <c r="Q253" s="2">
        <v>7003</v>
      </c>
      <c r="R253" s="2">
        <v>13</v>
      </c>
      <c r="S253" s="3">
        <f>+dataMercanciaContenedores[[#This Row],[Toneladas en contenedores desembarcadas en exterior con carga]]+dataMercanciaContenedores[[#This Row],[Toneladas en contenedores desembarcadas en exterior vacíos]]</f>
        <v>7016</v>
      </c>
      <c r="T253" s="3">
        <f>+dataMercanciaContenedores[[#This Row],[Toneladas en contenedores embarcadas en exterior con carga]]+dataMercanciaContenedores[[#This Row],[Toneladas en contenedores desembarcadas en exterior con carga]]</f>
        <v>8546</v>
      </c>
      <c r="U253" s="3">
        <f>+dataMercanciaContenedores[[#This Row],[Toneladas en contenedores embarcadas en exterior vacíos]]+dataMercanciaContenedores[[#This Row],[Toneladas en contenedores desembarcadas en exterior vacíos]]</f>
        <v>54</v>
      </c>
      <c r="V253" s="3">
        <f>+dataMercanciaContenedores[[#This Row],[TOTAL toneladas en contenedores en exterior con carga]]+dataMercanciaContenedores[[#This Row],[TOTAL toneladas en contenedores en exterior vacíos]]</f>
        <v>8600</v>
      </c>
      <c r="W253" s="3">
        <f>+dataMercanciaContenedores[[#This Row],[Toneladas en contenedores embarcadas en cabotaje con carga]]+dataMercanciaContenedores[[#This Row],[Toneladas en contenedores embarcadas en exterior con carga]]</f>
        <v>76314</v>
      </c>
      <c r="X253" s="3">
        <f>+dataMercanciaContenedores[[#This Row],[Toneladas en contenedores embarcadas en cabotaje vacíos]]+dataMercanciaContenedores[[#This Row],[Toneladas en contenedores embarcadas en exterior vacíos]]</f>
        <v>1238</v>
      </c>
      <c r="Y253" s="3">
        <f>+dataMercanciaContenedores[[#This Row],[TOTAL Toneladas en contenedores con carga embarcadas]]+dataMercanciaContenedores[[#This Row],[TOTAL Toneladas en contenedores vacíos embarcadas]]</f>
        <v>77552</v>
      </c>
      <c r="Z253" s="3">
        <f>+dataMercanciaContenedores[[#This Row],[Toneladas en contenedores desembarcadas en cabotaje con carga]]+dataMercanciaContenedores[[#This Row],[Toneladas en contenedores desembarcadas en exterior con carga]]</f>
        <v>18410</v>
      </c>
      <c r="AA253" s="3">
        <f>+dataMercanciaContenedores[[#This Row],[Toneladas en contenedores desembarcadas en cabotaje vacíos]]+dataMercanciaContenedores[[#This Row],[Toneladas en contenedores desembarcadas en exterior vacíos]]</f>
        <v>10373</v>
      </c>
      <c r="AB253" s="3">
        <f>+dataMercanciaContenedores[[#This Row],[TOTAL Toneladas en contenedores con carga desembarcadas]]+dataMercanciaContenedores[[#This Row],[TOTAL Toneladas en contenedores vacíos desembarcadas]]</f>
        <v>28783</v>
      </c>
      <c r="AC253" s="3">
        <f>+dataMercanciaContenedores[[#This Row],[TOTAL toneladas embarcadas en contenedor]]+dataMercanciaContenedores[[#This Row],[TOTAL toneladas desembarcadas en contenedor]]</f>
        <v>106335</v>
      </c>
    </row>
    <row r="254" spans="1:29" hidden="1" x14ac:dyDescent="0.2">
      <c r="A254" s="1">
        <v>2012</v>
      </c>
      <c r="B254" s="1" t="s">
        <v>10</v>
      </c>
      <c r="C254" s="1" t="s">
        <v>40</v>
      </c>
      <c r="D254" s="1" t="s">
        <v>41</v>
      </c>
      <c r="E254" s="2">
        <v>0</v>
      </c>
      <c r="F254" s="2">
        <v>0</v>
      </c>
      <c r="G254" s="3">
        <f>+dataMercanciaContenedores[[#This Row],[Toneladas en contenedores embarcadas en cabotaje con carga]]+dataMercanciaContenedores[[#This Row],[Toneladas en contenedores embarcadas en cabotaje vacíos]]</f>
        <v>0</v>
      </c>
      <c r="H254" s="2">
        <v>0</v>
      </c>
      <c r="I254" s="2">
        <v>484</v>
      </c>
      <c r="J254" s="3">
        <f>+dataMercanciaContenedores[[#This Row],[Toneladas en contenedores desembarcadas en cabotaje con carga]]+dataMercanciaContenedores[[#This Row],[Toneladas en contenedores desembarcadas en cabotaje vacíos]]</f>
        <v>484</v>
      </c>
      <c r="K254" s="3">
        <f>+dataMercanciaContenedores[[#This Row],[Toneladas en contenedores embarcadas en cabotaje con carga]]+dataMercanciaContenedores[[#This Row],[Toneladas en contenedores desembarcadas en cabotaje con carga]]</f>
        <v>0</v>
      </c>
      <c r="L254" s="3">
        <f>+dataMercanciaContenedores[[#This Row],[Toneladas en contenedores embarcadas en cabotaje vacíos]]+dataMercanciaContenedores[[#This Row],[Toneladas en contenedores desembarcadas en cabotaje vacíos]]</f>
        <v>484</v>
      </c>
      <c r="M254" s="3">
        <f>+dataMercanciaContenedores[[#This Row],[TOTAL toneladas en contenedores en cabotaje con carga]]+dataMercanciaContenedores[[#This Row],[TOTAL toneladas en contenedores en cabotaje vacíos]]</f>
        <v>484</v>
      </c>
      <c r="N254" s="2">
        <v>33708</v>
      </c>
      <c r="O254" s="2">
        <v>243</v>
      </c>
      <c r="P254" s="3">
        <f>+dataMercanciaContenedores[[#This Row],[Toneladas en contenedores embarcadas en exterior con carga]]+dataMercanciaContenedores[[#This Row],[Toneladas en contenedores embarcadas en exterior vacíos]]</f>
        <v>33951</v>
      </c>
      <c r="Q254" s="2">
        <v>17249</v>
      </c>
      <c r="R254" s="2">
        <v>1507</v>
      </c>
      <c r="S254" s="3">
        <f>+dataMercanciaContenedores[[#This Row],[Toneladas en contenedores desembarcadas en exterior con carga]]+dataMercanciaContenedores[[#This Row],[Toneladas en contenedores desembarcadas en exterior vacíos]]</f>
        <v>18756</v>
      </c>
      <c r="T254" s="3">
        <f>+dataMercanciaContenedores[[#This Row],[Toneladas en contenedores embarcadas en exterior con carga]]+dataMercanciaContenedores[[#This Row],[Toneladas en contenedores desembarcadas en exterior con carga]]</f>
        <v>50957</v>
      </c>
      <c r="U254" s="3">
        <f>+dataMercanciaContenedores[[#This Row],[Toneladas en contenedores embarcadas en exterior vacíos]]+dataMercanciaContenedores[[#This Row],[Toneladas en contenedores desembarcadas en exterior vacíos]]</f>
        <v>1750</v>
      </c>
      <c r="V254" s="3">
        <f>+dataMercanciaContenedores[[#This Row],[TOTAL toneladas en contenedores en exterior con carga]]+dataMercanciaContenedores[[#This Row],[TOTAL toneladas en contenedores en exterior vacíos]]</f>
        <v>52707</v>
      </c>
      <c r="W254" s="3">
        <f>+dataMercanciaContenedores[[#This Row],[Toneladas en contenedores embarcadas en cabotaje con carga]]+dataMercanciaContenedores[[#This Row],[Toneladas en contenedores embarcadas en exterior con carga]]</f>
        <v>33708</v>
      </c>
      <c r="X254" s="3">
        <f>+dataMercanciaContenedores[[#This Row],[Toneladas en contenedores embarcadas en cabotaje vacíos]]+dataMercanciaContenedores[[#This Row],[Toneladas en contenedores embarcadas en exterior vacíos]]</f>
        <v>243</v>
      </c>
      <c r="Y254" s="3">
        <f>+dataMercanciaContenedores[[#This Row],[TOTAL Toneladas en contenedores con carga embarcadas]]+dataMercanciaContenedores[[#This Row],[TOTAL Toneladas en contenedores vacíos embarcadas]]</f>
        <v>33951</v>
      </c>
      <c r="Z254" s="3">
        <f>+dataMercanciaContenedores[[#This Row],[Toneladas en contenedores desembarcadas en cabotaje con carga]]+dataMercanciaContenedores[[#This Row],[Toneladas en contenedores desembarcadas en exterior con carga]]</f>
        <v>17249</v>
      </c>
      <c r="AA254" s="3">
        <f>+dataMercanciaContenedores[[#This Row],[Toneladas en contenedores desembarcadas en cabotaje vacíos]]+dataMercanciaContenedores[[#This Row],[Toneladas en contenedores desembarcadas en exterior vacíos]]</f>
        <v>1991</v>
      </c>
      <c r="AB254" s="3">
        <f>+dataMercanciaContenedores[[#This Row],[TOTAL Toneladas en contenedores con carga desembarcadas]]+dataMercanciaContenedores[[#This Row],[TOTAL Toneladas en contenedores vacíos desembarcadas]]</f>
        <v>19240</v>
      </c>
      <c r="AC254" s="3">
        <f>+dataMercanciaContenedores[[#This Row],[TOTAL toneladas embarcadas en contenedor]]+dataMercanciaContenedores[[#This Row],[TOTAL toneladas desembarcadas en contenedor]]</f>
        <v>53191</v>
      </c>
    </row>
    <row r="255" spans="1:29" hidden="1" x14ac:dyDescent="0.2">
      <c r="A255" s="1">
        <v>2012</v>
      </c>
      <c r="B255" s="1" t="s">
        <v>11</v>
      </c>
      <c r="C255" s="1" t="s">
        <v>40</v>
      </c>
      <c r="D255" s="1" t="s">
        <v>41</v>
      </c>
      <c r="E255" s="2">
        <v>579107</v>
      </c>
      <c r="F255" s="2">
        <v>15338</v>
      </c>
      <c r="G255" s="3">
        <f>+dataMercanciaContenedores[[#This Row],[Toneladas en contenedores embarcadas en cabotaje con carga]]+dataMercanciaContenedores[[#This Row],[Toneladas en contenedores embarcadas en cabotaje vacíos]]</f>
        <v>594445</v>
      </c>
      <c r="H255" s="2">
        <v>141731</v>
      </c>
      <c r="I255" s="2">
        <v>92323</v>
      </c>
      <c r="J255" s="3">
        <f>+dataMercanciaContenedores[[#This Row],[Toneladas en contenedores desembarcadas en cabotaje con carga]]+dataMercanciaContenedores[[#This Row],[Toneladas en contenedores desembarcadas en cabotaje vacíos]]</f>
        <v>234054</v>
      </c>
      <c r="K255" s="3">
        <f>+dataMercanciaContenedores[[#This Row],[Toneladas en contenedores embarcadas en cabotaje con carga]]+dataMercanciaContenedores[[#This Row],[Toneladas en contenedores desembarcadas en cabotaje con carga]]</f>
        <v>720838</v>
      </c>
      <c r="L255" s="3">
        <f>+dataMercanciaContenedores[[#This Row],[Toneladas en contenedores embarcadas en cabotaje vacíos]]+dataMercanciaContenedores[[#This Row],[Toneladas en contenedores desembarcadas en cabotaje vacíos]]</f>
        <v>107661</v>
      </c>
      <c r="M255" s="3">
        <f>+dataMercanciaContenedores[[#This Row],[TOTAL toneladas en contenedores en cabotaje con carga]]+dataMercanciaContenedores[[#This Row],[TOTAL toneladas en contenedores en cabotaje vacíos]]</f>
        <v>828499</v>
      </c>
      <c r="N255" s="2">
        <v>359359</v>
      </c>
      <c r="O255" s="2">
        <v>630</v>
      </c>
      <c r="P255" s="3">
        <f>+dataMercanciaContenedores[[#This Row],[Toneladas en contenedores embarcadas en exterior con carga]]+dataMercanciaContenedores[[#This Row],[Toneladas en contenedores embarcadas en exterior vacíos]]</f>
        <v>359989</v>
      </c>
      <c r="Q255" s="2">
        <v>85039</v>
      </c>
      <c r="R255" s="2">
        <v>28536</v>
      </c>
      <c r="S255" s="3">
        <f>+dataMercanciaContenedores[[#This Row],[Toneladas en contenedores desembarcadas en exterior con carga]]+dataMercanciaContenedores[[#This Row],[Toneladas en contenedores desembarcadas en exterior vacíos]]</f>
        <v>113575</v>
      </c>
      <c r="T255" s="3">
        <f>+dataMercanciaContenedores[[#This Row],[Toneladas en contenedores embarcadas en exterior con carga]]+dataMercanciaContenedores[[#This Row],[Toneladas en contenedores desembarcadas en exterior con carga]]</f>
        <v>444398</v>
      </c>
      <c r="U255" s="3">
        <f>+dataMercanciaContenedores[[#This Row],[Toneladas en contenedores embarcadas en exterior vacíos]]+dataMercanciaContenedores[[#This Row],[Toneladas en contenedores desembarcadas en exterior vacíos]]</f>
        <v>29166</v>
      </c>
      <c r="V255" s="3">
        <f>+dataMercanciaContenedores[[#This Row],[TOTAL toneladas en contenedores en exterior con carga]]+dataMercanciaContenedores[[#This Row],[TOTAL toneladas en contenedores en exterior vacíos]]</f>
        <v>473564</v>
      </c>
      <c r="W255" s="3">
        <f>+dataMercanciaContenedores[[#This Row],[Toneladas en contenedores embarcadas en cabotaje con carga]]+dataMercanciaContenedores[[#This Row],[Toneladas en contenedores embarcadas en exterior con carga]]</f>
        <v>938466</v>
      </c>
      <c r="X255" s="3">
        <f>+dataMercanciaContenedores[[#This Row],[Toneladas en contenedores embarcadas en cabotaje vacíos]]+dataMercanciaContenedores[[#This Row],[Toneladas en contenedores embarcadas en exterior vacíos]]</f>
        <v>15968</v>
      </c>
      <c r="Y255" s="3">
        <f>+dataMercanciaContenedores[[#This Row],[TOTAL Toneladas en contenedores con carga embarcadas]]+dataMercanciaContenedores[[#This Row],[TOTAL Toneladas en contenedores vacíos embarcadas]]</f>
        <v>954434</v>
      </c>
      <c r="Z255" s="3">
        <f>+dataMercanciaContenedores[[#This Row],[Toneladas en contenedores desembarcadas en cabotaje con carga]]+dataMercanciaContenedores[[#This Row],[Toneladas en contenedores desembarcadas en exterior con carga]]</f>
        <v>226770</v>
      </c>
      <c r="AA255" s="3">
        <f>+dataMercanciaContenedores[[#This Row],[Toneladas en contenedores desembarcadas en cabotaje vacíos]]+dataMercanciaContenedores[[#This Row],[Toneladas en contenedores desembarcadas en exterior vacíos]]</f>
        <v>120859</v>
      </c>
      <c r="AB255" s="3">
        <f>+dataMercanciaContenedores[[#This Row],[TOTAL Toneladas en contenedores con carga desembarcadas]]+dataMercanciaContenedores[[#This Row],[TOTAL Toneladas en contenedores vacíos desembarcadas]]</f>
        <v>347629</v>
      </c>
      <c r="AC255" s="3">
        <f>+dataMercanciaContenedores[[#This Row],[TOTAL toneladas embarcadas en contenedor]]+dataMercanciaContenedores[[#This Row],[TOTAL toneladas desembarcadas en contenedor]]</f>
        <v>1302063</v>
      </c>
    </row>
    <row r="256" spans="1:29" hidden="1" x14ac:dyDescent="0.2">
      <c r="A256" s="1">
        <v>2012</v>
      </c>
      <c r="B256" s="1" t="s">
        <v>12</v>
      </c>
      <c r="C256" s="1" t="s">
        <v>40</v>
      </c>
      <c r="D256" s="1" t="s">
        <v>41</v>
      </c>
      <c r="E256" s="2">
        <v>24748</v>
      </c>
      <c r="F256" s="2">
        <v>1015</v>
      </c>
      <c r="G256" s="3">
        <f>+dataMercanciaContenedores[[#This Row],[Toneladas en contenedores embarcadas en cabotaje con carga]]+dataMercanciaContenedores[[#This Row],[Toneladas en contenedores embarcadas en cabotaje vacíos]]</f>
        <v>25763</v>
      </c>
      <c r="H256" s="2">
        <v>29503</v>
      </c>
      <c r="I256" s="2">
        <v>803</v>
      </c>
      <c r="J256" s="3">
        <f>+dataMercanciaContenedores[[#This Row],[Toneladas en contenedores desembarcadas en cabotaje con carga]]+dataMercanciaContenedores[[#This Row],[Toneladas en contenedores desembarcadas en cabotaje vacíos]]</f>
        <v>30306</v>
      </c>
      <c r="K256" s="3">
        <f>+dataMercanciaContenedores[[#This Row],[Toneladas en contenedores embarcadas en cabotaje con carga]]+dataMercanciaContenedores[[#This Row],[Toneladas en contenedores desembarcadas en cabotaje con carga]]</f>
        <v>54251</v>
      </c>
      <c r="L256" s="3">
        <f>+dataMercanciaContenedores[[#This Row],[Toneladas en contenedores embarcadas en cabotaje vacíos]]+dataMercanciaContenedores[[#This Row],[Toneladas en contenedores desembarcadas en cabotaje vacíos]]</f>
        <v>1818</v>
      </c>
      <c r="M256" s="3">
        <f>+dataMercanciaContenedores[[#This Row],[TOTAL toneladas en contenedores en cabotaje con carga]]+dataMercanciaContenedores[[#This Row],[TOTAL toneladas en contenedores en cabotaje vacíos]]</f>
        <v>56069</v>
      </c>
      <c r="N256" s="2">
        <v>7521</v>
      </c>
      <c r="O256" s="2">
        <v>0</v>
      </c>
      <c r="P256" s="3">
        <f>+dataMercanciaContenedores[[#This Row],[Toneladas en contenedores embarcadas en exterior con carga]]+dataMercanciaContenedores[[#This Row],[Toneladas en contenedores embarcadas en exterior vacíos]]</f>
        <v>7521</v>
      </c>
      <c r="Q256" s="2">
        <v>64</v>
      </c>
      <c r="R256" s="2">
        <v>1925</v>
      </c>
      <c r="S256" s="3">
        <f>+dataMercanciaContenedores[[#This Row],[Toneladas en contenedores desembarcadas en exterior con carga]]+dataMercanciaContenedores[[#This Row],[Toneladas en contenedores desembarcadas en exterior vacíos]]</f>
        <v>1989</v>
      </c>
      <c r="T256" s="3">
        <f>+dataMercanciaContenedores[[#This Row],[Toneladas en contenedores embarcadas en exterior con carga]]+dataMercanciaContenedores[[#This Row],[Toneladas en contenedores desembarcadas en exterior con carga]]</f>
        <v>7585</v>
      </c>
      <c r="U256" s="3">
        <f>+dataMercanciaContenedores[[#This Row],[Toneladas en contenedores embarcadas en exterior vacíos]]+dataMercanciaContenedores[[#This Row],[Toneladas en contenedores desembarcadas en exterior vacíos]]</f>
        <v>1925</v>
      </c>
      <c r="V256" s="3">
        <f>+dataMercanciaContenedores[[#This Row],[TOTAL toneladas en contenedores en exterior con carga]]+dataMercanciaContenedores[[#This Row],[TOTAL toneladas en contenedores en exterior vacíos]]</f>
        <v>9510</v>
      </c>
      <c r="W256" s="3">
        <f>+dataMercanciaContenedores[[#This Row],[Toneladas en contenedores embarcadas en cabotaje con carga]]+dataMercanciaContenedores[[#This Row],[Toneladas en contenedores embarcadas en exterior con carga]]</f>
        <v>32269</v>
      </c>
      <c r="X256" s="3">
        <f>+dataMercanciaContenedores[[#This Row],[Toneladas en contenedores embarcadas en cabotaje vacíos]]+dataMercanciaContenedores[[#This Row],[Toneladas en contenedores embarcadas en exterior vacíos]]</f>
        <v>1015</v>
      </c>
      <c r="Y256" s="3">
        <f>+dataMercanciaContenedores[[#This Row],[TOTAL Toneladas en contenedores con carga embarcadas]]+dataMercanciaContenedores[[#This Row],[TOTAL Toneladas en contenedores vacíos embarcadas]]</f>
        <v>33284</v>
      </c>
      <c r="Z256" s="3">
        <f>+dataMercanciaContenedores[[#This Row],[Toneladas en contenedores desembarcadas en cabotaje con carga]]+dataMercanciaContenedores[[#This Row],[Toneladas en contenedores desembarcadas en exterior con carga]]</f>
        <v>29567</v>
      </c>
      <c r="AA256" s="3">
        <f>+dataMercanciaContenedores[[#This Row],[Toneladas en contenedores desembarcadas en cabotaje vacíos]]+dataMercanciaContenedores[[#This Row],[Toneladas en contenedores desembarcadas en exterior vacíos]]</f>
        <v>2728</v>
      </c>
      <c r="AB256" s="3">
        <f>+dataMercanciaContenedores[[#This Row],[TOTAL Toneladas en contenedores con carga desembarcadas]]+dataMercanciaContenedores[[#This Row],[TOTAL Toneladas en contenedores vacíos desembarcadas]]</f>
        <v>32295</v>
      </c>
      <c r="AC256" s="3">
        <f>+dataMercanciaContenedores[[#This Row],[TOTAL toneladas embarcadas en contenedor]]+dataMercanciaContenedores[[#This Row],[TOTAL toneladas desembarcadas en contenedor]]</f>
        <v>65579</v>
      </c>
    </row>
    <row r="257" spans="1:29" hidden="1" x14ac:dyDescent="0.2">
      <c r="A257" s="1">
        <v>2012</v>
      </c>
      <c r="B257" s="1" t="s">
        <v>13</v>
      </c>
      <c r="C257" s="1" t="s">
        <v>40</v>
      </c>
      <c r="D257" s="1" t="s">
        <v>41</v>
      </c>
      <c r="E257" s="2">
        <v>0</v>
      </c>
      <c r="F257" s="2">
        <v>0</v>
      </c>
      <c r="G257" s="3">
        <f>+dataMercanciaContenedores[[#This Row],[Toneladas en contenedores embarcadas en cabotaje con carga]]+dataMercanciaContenedores[[#This Row],[Toneladas en contenedores embarcadas en cabotaje vacíos]]</f>
        <v>0</v>
      </c>
      <c r="H257" s="2">
        <v>0</v>
      </c>
      <c r="I257" s="2">
        <v>0</v>
      </c>
      <c r="J257" s="3">
        <f>+dataMercanciaContenedores[[#This Row],[Toneladas en contenedores desembarcadas en cabotaje con carga]]+dataMercanciaContenedores[[#This Row],[Toneladas en contenedores desembarcadas en cabotaje vacíos]]</f>
        <v>0</v>
      </c>
      <c r="K257" s="3">
        <f>+dataMercanciaContenedores[[#This Row],[Toneladas en contenedores embarcadas en cabotaje con carga]]+dataMercanciaContenedores[[#This Row],[Toneladas en contenedores desembarcadas en cabotaje con carga]]</f>
        <v>0</v>
      </c>
      <c r="L257" s="3">
        <f>+dataMercanciaContenedores[[#This Row],[Toneladas en contenedores embarcadas en cabotaje vacíos]]+dataMercanciaContenedores[[#This Row],[Toneladas en contenedores desembarcadas en cabotaje vacíos]]</f>
        <v>0</v>
      </c>
      <c r="M257" s="3">
        <f>+dataMercanciaContenedores[[#This Row],[TOTAL toneladas en contenedores en cabotaje con carga]]+dataMercanciaContenedores[[#This Row],[TOTAL toneladas en contenedores en cabotaje vacíos]]</f>
        <v>0</v>
      </c>
      <c r="N257" s="2">
        <v>329</v>
      </c>
      <c r="O257" s="2">
        <v>4</v>
      </c>
      <c r="P257" s="3">
        <f>+dataMercanciaContenedores[[#This Row],[Toneladas en contenedores embarcadas en exterior con carga]]+dataMercanciaContenedores[[#This Row],[Toneladas en contenedores embarcadas en exterior vacíos]]</f>
        <v>333</v>
      </c>
      <c r="Q257" s="2">
        <v>0</v>
      </c>
      <c r="R257" s="2">
        <v>0</v>
      </c>
      <c r="S257" s="3">
        <f>+dataMercanciaContenedores[[#This Row],[Toneladas en contenedores desembarcadas en exterior con carga]]+dataMercanciaContenedores[[#This Row],[Toneladas en contenedores desembarcadas en exterior vacíos]]</f>
        <v>0</v>
      </c>
      <c r="T257" s="3">
        <f>+dataMercanciaContenedores[[#This Row],[Toneladas en contenedores embarcadas en exterior con carga]]+dataMercanciaContenedores[[#This Row],[Toneladas en contenedores desembarcadas en exterior con carga]]</f>
        <v>329</v>
      </c>
      <c r="U257" s="3">
        <f>+dataMercanciaContenedores[[#This Row],[Toneladas en contenedores embarcadas en exterior vacíos]]+dataMercanciaContenedores[[#This Row],[Toneladas en contenedores desembarcadas en exterior vacíos]]</f>
        <v>4</v>
      </c>
      <c r="V257" s="3">
        <f>+dataMercanciaContenedores[[#This Row],[TOTAL toneladas en contenedores en exterior con carga]]+dataMercanciaContenedores[[#This Row],[TOTAL toneladas en contenedores en exterior vacíos]]</f>
        <v>333</v>
      </c>
      <c r="W257" s="3">
        <f>+dataMercanciaContenedores[[#This Row],[Toneladas en contenedores embarcadas en cabotaje con carga]]+dataMercanciaContenedores[[#This Row],[Toneladas en contenedores embarcadas en exterior con carga]]</f>
        <v>329</v>
      </c>
      <c r="X257" s="3">
        <f>+dataMercanciaContenedores[[#This Row],[Toneladas en contenedores embarcadas en cabotaje vacíos]]+dataMercanciaContenedores[[#This Row],[Toneladas en contenedores embarcadas en exterior vacíos]]</f>
        <v>4</v>
      </c>
      <c r="Y257" s="3">
        <f>+dataMercanciaContenedores[[#This Row],[TOTAL Toneladas en contenedores con carga embarcadas]]+dataMercanciaContenedores[[#This Row],[TOTAL Toneladas en contenedores vacíos embarcadas]]</f>
        <v>333</v>
      </c>
      <c r="Z257" s="3">
        <f>+dataMercanciaContenedores[[#This Row],[Toneladas en contenedores desembarcadas en cabotaje con carga]]+dataMercanciaContenedores[[#This Row],[Toneladas en contenedores desembarcadas en exterior con carga]]</f>
        <v>0</v>
      </c>
      <c r="AA257" s="3">
        <f>+dataMercanciaContenedores[[#This Row],[Toneladas en contenedores desembarcadas en cabotaje vacíos]]+dataMercanciaContenedores[[#This Row],[Toneladas en contenedores desembarcadas en exterior vacíos]]</f>
        <v>0</v>
      </c>
      <c r="AB257" s="3">
        <f>+dataMercanciaContenedores[[#This Row],[TOTAL Toneladas en contenedores con carga desembarcadas]]+dataMercanciaContenedores[[#This Row],[TOTAL Toneladas en contenedores vacíos desembarcadas]]</f>
        <v>0</v>
      </c>
      <c r="AC257" s="3">
        <f>+dataMercanciaContenedores[[#This Row],[TOTAL toneladas embarcadas en contenedor]]+dataMercanciaContenedores[[#This Row],[TOTAL toneladas desembarcadas en contenedor]]</f>
        <v>333</v>
      </c>
    </row>
    <row r="258" spans="1:29" hidden="1" x14ac:dyDescent="0.2">
      <c r="A258" s="1">
        <v>2012</v>
      </c>
      <c r="B258" s="1" t="s">
        <v>14</v>
      </c>
      <c r="C258" s="1" t="s">
        <v>40</v>
      </c>
      <c r="D258" s="1" t="s">
        <v>41</v>
      </c>
      <c r="E258" s="2">
        <v>1416517</v>
      </c>
      <c r="F258" s="2">
        <v>21228</v>
      </c>
      <c r="G258" s="3">
        <f>+dataMercanciaContenedores[[#This Row],[Toneladas en contenedores embarcadas en cabotaje con carga]]+dataMercanciaContenedores[[#This Row],[Toneladas en contenedores embarcadas en cabotaje vacíos]]</f>
        <v>1437745</v>
      </c>
      <c r="H258" s="2">
        <v>1647189</v>
      </c>
      <c r="I258" s="2">
        <v>21366</v>
      </c>
      <c r="J258" s="3">
        <f>+dataMercanciaContenedores[[#This Row],[Toneladas en contenedores desembarcadas en cabotaje con carga]]+dataMercanciaContenedores[[#This Row],[Toneladas en contenedores desembarcadas en cabotaje vacíos]]</f>
        <v>1668555</v>
      </c>
      <c r="K258" s="3">
        <f>+dataMercanciaContenedores[[#This Row],[Toneladas en contenedores embarcadas en cabotaje con carga]]+dataMercanciaContenedores[[#This Row],[Toneladas en contenedores desembarcadas en cabotaje con carga]]</f>
        <v>3063706</v>
      </c>
      <c r="L258" s="3">
        <f>+dataMercanciaContenedores[[#This Row],[Toneladas en contenedores embarcadas en cabotaje vacíos]]+dataMercanciaContenedores[[#This Row],[Toneladas en contenedores desembarcadas en cabotaje vacíos]]</f>
        <v>42594</v>
      </c>
      <c r="M258" s="3">
        <f>+dataMercanciaContenedores[[#This Row],[TOTAL toneladas en contenedores en cabotaje con carga]]+dataMercanciaContenedores[[#This Row],[TOTAL toneladas en contenedores en cabotaje vacíos]]</f>
        <v>3106300</v>
      </c>
      <c r="N258" s="2">
        <v>25030403</v>
      </c>
      <c r="O258" s="2">
        <v>724624</v>
      </c>
      <c r="P258" s="3">
        <f>+dataMercanciaContenedores[[#This Row],[Toneladas en contenedores embarcadas en exterior con carga]]+dataMercanciaContenedores[[#This Row],[Toneladas en contenedores embarcadas en exterior vacíos]]</f>
        <v>25755027</v>
      </c>
      <c r="Q258" s="2">
        <v>23463422</v>
      </c>
      <c r="R258" s="2">
        <v>855010</v>
      </c>
      <c r="S258" s="3">
        <f>+dataMercanciaContenedores[[#This Row],[Toneladas en contenedores desembarcadas en exterior con carga]]+dataMercanciaContenedores[[#This Row],[Toneladas en contenedores desembarcadas en exterior vacíos]]</f>
        <v>24318432</v>
      </c>
      <c r="T258" s="3">
        <f>+dataMercanciaContenedores[[#This Row],[Toneladas en contenedores embarcadas en exterior con carga]]+dataMercanciaContenedores[[#This Row],[Toneladas en contenedores desembarcadas en exterior con carga]]</f>
        <v>48493825</v>
      </c>
      <c r="U258" s="3">
        <f>+dataMercanciaContenedores[[#This Row],[Toneladas en contenedores embarcadas en exterior vacíos]]+dataMercanciaContenedores[[#This Row],[Toneladas en contenedores desembarcadas en exterior vacíos]]</f>
        <v>1579634</v>
      </c>
      <c r="V258" s="3">
        <f>+dataMercanciaContenedores[[#This Row],[TOTAL toneladas en contenedores en exterior con carga]]+dataMercanciaContenedores[[#This Row],[TOTAL toneladas en contenedores en exterior vacíos]]</f>
        <v>50073459</v>
      </c>
      <c r="W258" s="3">
        <f>+dataMercanciaContenedores[[#This Row],[Toneladas en contenedores embarcadas en cabotaje con carga]]+dataMercanciaContenedores[[#This Row],[Toneladas en contenedores embarcadas en exterior con carga]]</f>
        <v>26446920</v>
      </c>
      <c r="X258" s="3">
        <f>+dataMercanciaContenedores[[#This Row],[Toneladas en contenedores embarcadas en cabotaje vacíos]]+dataMercanciaContenedores[[#This Row],[Toneladas en contenedores embarcadas en exterior vacíos]]</f>
        <v>745852</v>
      </c>
      <c r="Y258" s="3">
        <f>+dataMercanciaContenedores[[#This Row],[TOTAL Toneladas en contenedores con carga embarcadas]]+dataMercanciaContenedores[[#This Row],[TOTAL Toneladas en contenedores vacíos embarcadas]]</f>
        <v>27192772</v>
      </c>
      <c r="Z258" s="3">
        <f>+dataMercanciaContenedores[[#This Row],[Toneladas en contenedores desembarcadas en cabotaje con carga]]+dataMercanciaContenedores[[#This Row],[Toneladas en contenedores desembarcadas en exterior con carga]]</f>
        <v>25110611</v>
      </c>
      <c r="AA258" s="3">
        <f>+dataMercanciaContenedores[[#This Row],[Toneladas en contenedores desembarcadas en cabotaje vacíos]]+dataMercanciaContenedores[[#This Row],[Toneladas en contenedores desembarcadas en exterior vacíos]]</f>
        <v>876376</v>
      </c>
      <c r="AB258" s="3">
        <f>+dataMercanciaContenedores[[#This Row],[TOTAL Toneladas en contenedores con carga desembarcadas]]+dataMercanciaContenedores[[#This Row],[TOTAL Toneladas en contenedores vacíos desembarcadas]]</f>
        <v>25986987</v>
      </c>
      <c r="AC258" s="3">
        <f>+dataMercanciaContenedores[[#This Row],[TOTAL toneladas embarcadas en contenedor]]+dataMercanciaContenedores[[#This Row],[TOTAL toneladas desembarcadas en contenedor]]</f>
        <v>53179759</v>
      </c>
    </row>
    <row r="259" spans="1:29" hidden="1" x14ac:dyDescent="0.2">
      <c r="A259" s="1">
        <v>2012</v>
      </c>
      <c r="B259" s="1" t="s">
        <v>15</v>
      </c>
      <c r="C259" s="1" t="s">
        <v>40</v>
      </c>
      <c r="D259" s="1" t="s">
        <v>41</v>
      </c>
      <c r="E259" s="2">
        <v>154685</v>
      </c>
      <c r="F259" s="2">
        <v>216</v>
      </c>
      <c r="G259" s="3">
        <f>+dataMercanciaContenedores[[#This Row],[Toneladas en contenedores embarcadas en cabotaje con carga]]+dataMercanciaContenedores[[#This Row],[Toneladas en contenedores embarcadas en cabotaje vacíos]]</f>
        <v>154901</v>
      </c>
      <c r="H259" s="2">
        <v>29562</v>
      </c>
      <c r="I259" s="2">
        <v>43883</v>
      </c>
      <c r="J259" s="3">
        <f>+dataMercanciaContenedores[[#This Row],[Toneladas en contenedores desembarcadas en cabotaje con carga]]+dataMercanciaContenedores[[#This Row],[Toneladas en contenedores desembarcadas en cabotaje vacíos]]</f>
        <v>73445</v>
      </c>
      <c r="K259" s="3">
        <f>+dataMercanciaContenedores[[#This Row],[Toneladas en contenedores embarcadas en cabotaje con carga]]+dataMercanciaContenedores[[#This Row],[Toneladas en contenedores desembarcadas en cabotaje con carga]]</f>
        <v>184247</v>
      </c>
      <c r="L259" s="3">
        <f>+dataMercanciaContenedores[[#This Row],[Toneladas en contenedores embarcadas en cabotaje vacíos]]+dataMercanciaContenedores[[#This Row],[Toneladas en contenedores desembarcadas en cabotaje vacíos]]</f>
        <v>44099</v>
      </c>
      <c r="M259" s="3">
        <f>+dataMercanciaContenedores[[#This Row],[TOTAL toneladas en contenedores en cabotaje con carga]]+dataMercanciaContenedores[[#This Row],[TOTAL toneladas en contenedores en cabotaje vacíos]]</f>
        <v>228346</v>
      </c>
      <c r="N259" s="2">
        <v>537473</v>
      </c>
      <c r="O259" s="2">
        <v>381</v>
      </c>
      <c r="P259" s="3">
        <f>+dataMercanciaContenedores[[#This Row],[Toneladas en contenedores embarcadas en exterior con carga]]+dataMercanciaContenedores[[#This Row],[Toneladas en contenedores embarcadas en exterior vacíos]]</f>
        <v>537854</v>
      </c>
      <c r="Q259" s="2">
        <v>132183</v>
      </c>
      <c r="R259" s="2">
        <v>29393</v>
      </c>
      <c r="S259" s="3">
        <f>+dataMercanciaContenedores[[#This Row],[Toneladas en contenedores desembarcadas en exterior con carga]]+dataMercanciaContenedores[[#This Row],[Toneladas en contenedores desembarcadas en exterior vacíos]]</f>
        <v>161576</v>
      </c>
      <c r="T259" s="3">
        <f>+dataMercanciaContenedores[[#This Row],[Toneladas en contenedores embarcadas en exterior con carga]]+dataMercanciaContenedores[[#This Row],[Toneladas en contenedores desembarcadas en exterior con carga]]</f>
        <v>669656</v>
      </c>
      <c r="U259" s="3">
        <f>+dataMercanciaContenedores[[#This Row],[Toneladas en contenedores embarcadas en exterior vacíos]]+dataMercanciaContenedores[[#This Row],[Toneladas en contenedores desembarcadas en exterior vacíos]]</f>
        <v>29774</v>
      </c>
      <c r="V259" s="3">
        <f>+dataMercanciaContenedores[[#This Row],[TOTAL toneladas en contenedores en exterior con carga]]+dataMercanciaContenedores[[#This Row],[TOTAL toneladas en contenedores en exterior vacíos]]</f>
        <v>699430</v>
      </c>
      <c r="W259" s="3">
        <f>+dataMercanciaContenedores[[#This Row],[Toneladas en contenedores embarcadas en cabotaje con carga]]+dataMercanciaContenedores[[#This Row],[Toneladas en contenedores embarcadas en exterior con carga]]</f>
        <v>692158</v>
      </c>
      <c r="X259" s="3">
        <f>+dataMercanciaContenedores[[#This Row],[Toneladas en contenedores embarcadas en cabotaje vacíos]]+dataMercanciaContenedores[[#This Row],[Toneladas en contenedores embarcadas en exterior vacíos]]</f>
        <v>597</v>
      </c>
      <c r="Y259" s="3">
        <f>+dataMercanciaContenedores[[#This Row],[TOTAL Toneladas en contenedores con carga embarcadas]]+dataMercanciaContenedores[[#This Row],[TOTAL Toneladas en contenedores vacíos embarcadas]]</f>
        <v>692755</v>
      </c>
      <c r="Z259" s="3">
        <f>+dataMercanciaContenedores[[#This Row],[Toneladas en contenedores desembarcadas en cabotaje con carga]]+dataMercanciaContenedores[[#This Row],[Toneladas en contenedores desembarcadas en exterior con carga]]</f>
        <v>161745</v>
      </c>
      <c r="AA259" s="3">
        <f>+dataMercanciaContenedores[[#This Row],[Toneladas en contenedores desembarcadas en cabotaje vacíos]]+dataMercanciaContenedores[[#This Row],[Toneladas en contenedores desembarcadas en exterior vacíos]]</f>
        <v>73276</v>
      </c>
      <c r="AB259" s="3">
        <f>+dataMercanciaContenedores[[#This Row],[TOTAL Toneladas en contenedores con carga desembarcadas]]+dataMercanciaContenedores[[#This Row],[TOTAL Toneladas en contenedores vacíos desembarcadas]]</f>
        <v>235021</v>
      </c>
      <c r="AC259" s="3">
        <f>+dataMercanciaContenedores[[#This Row],[TOTAL toneladas embarcadas en contenedor]]+dataMercanciaContenedores[[#This Row],[TOTAL toneladas desembarcadas en contenedor]]</f>
        <v>927776</v>
      </c>
    </row>
    <row r="260" spans="1:29" hidden="1" x14ac:dyDescent="0.2">
      <c r="A260" s="1">
        <v>2012</v>
      </c>
      <c r="B260" s="1" t="s">
        <v>16</v>
      </c>
      <c r="C260" s="1" t="s">
        <v>40</v>
      </c>
      <c r="D260" s="1" t="s">
        <v>41</v>
      </c>
      <c r="E260" s="2">
        <v>50242</v>
      </c>
      <c r="F260" s="2">
        <v>34711</v>
      </c>
      <c r="G260" s="3">
        <f>+dataMercanciaContenedores[[#This Row],[Toneladas en contenedores embarcadas en cabotaje con carga]]+dataMercanciaContenedores[[#This Row],[Toneladas en contenedores embarcadas en cabotaje vacíos]]</f>
        <v>84953</v>
      </c>
      <c r="H260" s="2">
        <v>180008</v>
      </c>
      <c r="I260" s="2">
        <v>3073</v>
      </c>
      <c r="J260" s="3">
        <f>+dataMercanciaContenedores[[#This Row],[Toneladas en contenedores desembarcadas en cabotaje con carga]]+dataMercanciaContenedores[[#This Row],[Toneladas en contenedores desembarcadas en cabotaje vacíos]]</f>
        <v>183081</v>
      </c>
      <c r="K260" s="3">
        <f>+dataMercanciaContenedores[[#This Row],[Toneladas en contenedores embarcadas en cabotaje con carga]]+dataMercanciaContenedores[[#This Row],[Toneladas en contenedores desembarcadas en cabotaje con carga]]</f>
        <v>230250</v>
      </c>
      <c r="L260" s="3">
        <f>+dataMercanciaContenedores[[#This Row],[Toneladas en contenedores embarcadas en cabotaje vacíos]]+dataMercanciaContenedores[[#This Row],[Toneladas en contenedores desembarcadas en cabotaje vacíos]]</f>
        <v>37784</v>
      </c>
      <c r="M260" s="3">
        <f>+dataMercanciaContenedores[[#This Row],[TOTAL toneladas en contenedores en cabotaje con carga]]+dataMercanciaContenedores[[#This Row],[TOTAL toneladas en contenedores en cabotaje vacíos]]</f>
        <v>268034</v>
      </c>
      <c r="N260" s="2">
        <v>189</v>
      </c>
      <c r="O260" s="2">
        <v>0</v>
      </c>
      <c r="P260" s="3">
        <f>+dataMercanciaContenedores[[#This Row],[Toneladas en contenedores embarcadas en exterior con carga]]+dataMercanciaContenedores[[#This Row],[Toneladas en contenedores embarcadas en exterior vacíos]]</f>
        <v>189</v>
      </c>
      <c r="Q260" s="2">
        <v>73</v>
      </c>
      <c r="R260" s="2">
        <v>0</v>
      </c>
      <c r="S260" s="3">
        <f>+dataMercanciaContenedores[[#This Row],[Toneladas en contenedores desembarcadas en exterior con carga]]+dataMercanciaContenedores[[#This Row],[Toneladas en contenedores desembarcadas en exterior vacíos]]</f>
        <v>73</v>
      </c>
      <c r="T260" s="3">
        <f>+dataMercanciaContenedores[[#This Row],[Toneladas en contenedores embarcadas en exterior con carga]]+dataMercanciaContenedores[[#This Row],[Toneladas en contenedores desembarcadas en exterior con carga]]</f>
        <v>262</v>
      </c>
      <c r="U260" s="3">
        <f>+dataMercanciaContenedores[[#This Row],[Toneladas en contenedores embarcadas en exterior vacíos]]+dataMercanciaContenedores[[#This Row],[Toneladas en contenedores desembarcadas en exterior vacíos]]</f>
        <v>0</v>
      </c>
      <c r="V260" s="3">
        <f>+dataMercanciaContenedores[[#This Row],[TOTAL toneladas en contenedores en exterior con carga]]+dataMercanciaContenedores[[#This Row],[TOTAL toneladas en contenedores en exterior vacíos]]</f>
        <v>262</v>
      </c>
      <c r="W260" s="3">
        <f>+dataMercanciaContenedores[[#This Row],[Toneladas en contenedores embarcadas en cabotaje con carga]]+dataMercanciaContenedores[[#This Row],[Toneladas en contenedores embarcadas en exterior con carga]]</f>
        <v>50431</v>
      </c>
      <c r="X260" s="3">
        <f>+dataMercanciaContenedores[[#This Row],[Toneladas en contenedores embarcadas en cabotaje vacíos]]+dataMercanciaContenedores[[#This Row],[Toneladas en contenedores embarcadas en exterior vacíos]]</f>
        <v>34711</v>
      </c>
      <c r="Y260" s="3">
        <f>+dataMercanciaContenedores[[#This Row],[TOTAL Toneladas en contenedores con carga embarcadas]]+dataMercanciaContenedores[[#This Row],[TOTAL Toneladas en contenedores vacíos embarcadas]]</f>
        <v>85142</v>
      </c>
      <c r="Z260" s="3">
        <f>+dataMercanciaContenedores[[#This Row],[Toneladas en contenedores desembarcadas en cabotaje con carga]]+dataMercanciaContenedores[[#This Row],[Toneladas en contenedores desembarcadas en exterior con carga]]</f>
        <v>180081</v>
      </c>
      <c r="AA260" s="3">
        <f>+dataMercanciaContenedores[[#This Row],[Toneladas en contenedores desembarcadas en cabotaje vacíos]]+dataMercanciaContenedores[[#This Row],[Toneladas en contenedores desembarcadas en exterior vacíos]]</f>
        <v>3073</v>
      </c>
      <c r="AB260" s="3">
        <f>+dataMercanciaContenedores[[#This Row],[TOTAL Toneladas en contenedores con carga desembarcadas]]+dataMercanciaContenedores[[#This Row],[TOTAL Toneladas en contenedores vacíos desembarcadas]]</f>
        <v>183154</v>
      </c>
      <c r="AC260" s="3">
        <f>+dataMercanciaContenedores[[#This Row],[TOTAL toneladas embarcadas en contenedor]]+dataMercanciaContenedores[[#This Row],[TOTAL toneladas desembarcadas en contenedor]]</f>
        <v>268296</v>
      </c>
    </row>
    <row r="261" spans="1:29" hidden="1" x14ac:dyDescent="0.2">
      <c r="A261" s="1">
        <v>2012</v>
      </c>
      <c r="B261" s="1" t="s">
        <v>17</v>
      </c>
      <c r="C261" s="1" t="s">
        <v>40</v>
      </c>
      <c r="D261" s="1" t="s">
        <v>41</v>
      </c>
      <c r="E261" s="2">
        <v>715315</v>
      </c>
      <c r="F261" s="2">
        <v>20802</v>
      </c>
      <c r="G261" s="3">
        <f>+dataMercanciaContenedores[[#This Row],[Toneladas en contenedores embarcadas en cabotaje con carga]]+dataMercanciaContenedores[[#This Row],[Toneladas en contenedores embarcadas en cabotaje vacíos]]</f>
        <v>736117</v>
      </c>
      <c r="H261" s="2">
        <v>128541</v>
      </c>
      <c r="I261" s="2">
        <v>140050</v>
      </c>
      <c r="J261" s="3">
        <f>+dataMercanciaContenedores[[#This Row],[Toneladas en contenedores desembarcadas en cabotaje con carga]]+dataMercanciaContenedores[[#This Row],[Toneladas en contenedores desembarcadas en cabotaje vacíos]]</f>
        <v>268591</v>
      </c>
      <c r="K261" s="3">
        <f>+dataMercanciaContenedores[[#This Row],[Toneladas en contenedores embarcadas en cabotaje con carga]]+dataMercanciaContenedores[[#This Row],[Toneladas en contenedores desembarcadas en cabotaje con carga]]</f>
        <v>843856</v>
      </c>
      <c r="L261" s="3">
        <f>+dataMercanciaContenedores[[#This Row],[Toneladas en contenedores embarcadas en cabotaje vacíos]]+dataMercanciaContenedores[[#This Row],[Toneladas en contenedores desembarcadas en cabotaje vacíos]]</f>
        <v>160852</v>
      </c>
      <c r="M261" s="3">
        <f>+dataMercanciaContenedores[[#This Row],[TOTAL toneladas en contenedores en cabotaje con carga]]+dataMercanciaContenedores[[#This Row],[TOTAL toneladas en contenedores en cabotaje vacíos]]</f>
        <v>1004708</v>
      </c>
      <c r="N261" s="2">
        <v>9287660</v>
      </c>
      <c r="O261" s="2">
        <v>201918</v>
      </c>
      <c r="P261" s="3">
        <f>+dataMercanciaContenedores[[#This Row],[Toneladas en contenedores embarcadas en exterior con carga]]+dataMercanciaContenedores[[#This Row],[Toneladas en contenedores embarcadas en exterior vacíos]]</f>
        <v>9489578</v>
      </c>
      <c r="Q261" s="2">
        <f>6355112-1001</f>
        <v>6354111</v>
      </c>
      <c r="R261" s="2">
        <v>551683</v>
      </c>
      <c r="S261" s="3">
        <f>+dataMercanciaContenedores[[#This Row],[Toneladas en contenedores desembarcadas en exterior con carga]]+dataMercanciaContenedores[[#This Row],[Toneladas en contenedores desembarcadas en exterior vacíos]]</f>
        <v>6905794</v>
      </c>
      <c r="T261" s="3">
        <f>+dataMercanciaContenedores[[#This Row],[Toneladas en contenedores embarcadas en exterior con carga]]+dataMercanciaContenedores[[#This Row],[Toneladas en contenedores desembarcadas en exterior con carga]]</f>
        <v>15641771</v>
      </c>
      <c r="U261" s="3">
        <f>+dataMercanciaContenedores[[#This Row],[Toneladas en contenedores embarcadas en exterior vacíos]]+dataMercanciaContenedores[[#This Row],[Toneladas en contenedores desembarcadas en exterior vacíos]]</f>
        <v>753601</v>
      </c>
      <c r="V261" s="3">
        <f>+dataMercanciaContenedores[[#This Row],[TOTAL toneladas en contenedores en exterior con carga]]+dataMercanciaContenedores[[#This Row],[TOTAL toneladas en contenedores en exterior vacíos]]</f>
        <v>16395372</v>
      </c>
      <c r="W261" s="3">
        <f>+dataMercanciaContenedores[[#This Row],[Toneladas en contenedores embarcadas en cabotaje con carga]]+dataMercanciaContenedores[[#This Row],[Toneladas en contenedores embarcadas en exterior con carga]]</f>
        <v>10002975</v>
      </c>
      <c r="X261" s="3">
        <f>+dataMercanciaContenedores[[#This Row],[Toneladas en contenedores embarcadas en cabotaje vacíos]]+dataMercanciaContenedores[[#This Row],[Toneladas en contenedores embarcadas en exterior vacíos]]</f>
        <v>222720</v>
      </c>
      <c r="Y261" s="3">
        <f>+dataMercanciaContenedores[[#This Row],[TOTAL Toneladas en contenedores con carga embarcadas]]+dataMercanciaContenedores[[#This Row],[TOTAL Toneladas en contenedores vacíos embarcadas]]</f>
        <v>10225695</v>
      </c>
      <c r="Z261" s="3">
        <f>+dataMercanciaContenedores[[#This Row],[Toneladas en contenedores desembarcadas en cabotaje con carga]]+dataMercanciaContenedores[[#This Row],[Toneladas en contenedores desembarcadas en exterior con carga]]</f>
        <v>6482652</v>
      </c>
      <c r="AA261" s="3">
        <f>+dataMercanciaContenedores[[#This Row],[Toneladas en contenedores desembarcadas en cabotaje vacíos]]+dataMercanciaContenedores[[#This Row],[Toneladas en contenedores desembarcadas en exterior vacíos]]</f>
        <v>691733</v>
      </c>
      <c r="AB261" s="3">
        <f>+dataMercanciaContenedores[[#This Row],[TOTAL Toneladas en contenedores con carga desembarcadas]]+dataMercanciaContenedores[[#This Row],[TOTAL Toneladas en contenedores vacíos desembarcadas]]</f>
        <v>7174385</v>
      </c>
      <c r="AC261" s="3">
        <f>+dataMercanciaContenedores[[#This Row],[TOTAL toneladas embarcadas en contenedor]]+dataMercanciaContenedores[[#This Row],[TOTAL toneladas desembarcadas en contenedor]]</f>
        <v>17400080</v>
      </c>
    </row>
    <row r="262" spans="1:29" hidden="1" x14ac:dyDescent="0.2">
      <c r="A262" s="1">
        <v>2012</v>
      </c>
      <c r="B262" s="1" t="s">
        <v>18</v>
      </c>
      <c r="C262" s="1" t="s">
        <v>40</v>
      </c>
      <c r="D262" s="1" t="s">
        <v>41</v>
      </c>
      <c r="E262" s="2">
        <v>180748</v>
      </c>
      <c r="F262" s="2">
        <v>9040</v>
      </c>
      <c r="G262" s="3">
        <f>+dataMercanciaContenedores[[#This Row],[Toneladas en contenedores embarcadas en cabotaje con carga]]+dataMercanciaContenedores[[#This Row],[Toneladas en contenedores embarcadas en cabotaje vacíos]]</f>
        <v>189788</v>
      </c>
      <c r="H262" s="2">
        <v>69378</v>
      </c>
      <c r="I262" s="2">
        <v>78182</v>
      </c>
      <c r="J262" s="3">
        <f>+dataMercanciaContenedores[[#This Row],[Toneladas en contenedores desembarcadas en cabotaje con carga]]+dataMercanciaContenedores[[#This Row],[Toneladas en contenedores desembarcadas en cabotaje vacíos]]</f>
        <v>147560</v>
      </c>
      <c r="K262" s="3">
        <f>+dataMercanciaContenedores[[#This Row],[Toneladas en contenedores embarcadas en cabotaje con carga]]+dataMercanciaContenedores[[#This Row],[Toneladas en contenedores desembarcadas en cabotaje con carga]]</f>
        <v>250126</v>
      </c>
      <c r="L262" s="3">
        <f>+dataMercanciaContenedores[[#This Row],[Toneladas en contenedores embarcadas en cabotaje vacíos]]+dataMercanciaContenedores[[#This Row],[Toneladas en contenedores desembarcadas en cabotaje vacíos]]</f>
        <v>87222</v>
      </c>
      <c r="M262" s="3">
        <f>+dataMercanciaContenedores[[#This Row],[TOTAL toneladas en contenedores en cabotaje con carga]]+dataMercanciaContenedores[[#This Row],[TOTAL toneladas en contenedores en cabotaje vacíos]]</f>
        <v>337348</v>
      </c>
      <c r="N262" s="2">
        <v>3802145</v>
      </c>
      <c r="O262" s="2">
        <v>22983</v>
      </c>
      <c r="P262" s="3">
        <f>+dataMercanciaContenedores[[#This Row],[Toneladas en contenedores embarcadas en exterior con carga]]+dataMercanciaContenedores[[#This Row],[Toneladas en contenedores embarcadas en exterior vacíos]]</f>
        <v>3825128</v>
      </c>
      <c r="Q262" s="2">
        <v>1997729</v>
      </c>
      <c r="R262" s="2">
        <v>231920</v>
      </c>
      <c r="S262" s="3">
        <f>+dataMercanciaContenedores[[#This Row],[Toneladas en contenedores desembarcadas en exterior con carga]]+dataMercanciaContenedores[[#This Row],[Toneladas en contenedores desembarcadas en exterior vacíos]]</f>
        <v>2229649</v>
      </c>
      <c r="T262" s="3">
        <f>+dataMercanciaContenedores[[#This Row],[Toneladas en contenedores embarcadas en exterior con carga]]+dataMercanciaContenedores[[#This Row],[Toneladas en contenedores desembarcadas en exterior con carga]]</f>
        <v>5799874</v>
      </c>
      <c r="U262" s="3">
        <f>+dataMercanciaContenedores[[#This Row],[Toneladas en contenedores embarcadas en exterior vacíos]]+dataMercanciaContenedores[[#This Row],[Toneladas en contenedores desembarcadas en exterior vacíos]]</f>
        <v>254903</v>
      </c>
      <c r="V262" s="3">
        <f>+dataMercanciaContenedores[[#This Row],[TOTAL toneladas en contenedores en exterior con carga]]+dataMercanciaContenedores[[#This Row],[TOTAL toneladas en contenedores en exterior vacíos]]</f>
        <v>6054777</v>
      </c>
      <c r="W262" s="3">
        <f>+dataMercanciaContenedores[[#This Row],[Toneladas en contenedores embarcadas en cabotaje con carga]]+dataMercanciaContenedores[[#This Row],[Toneladas en contenedores embarcadas en exterior con carga]]</f>
        <v>3982893</v>
      </c>
      <c r="X262" s="3">
        <f>+dataMercanciaContenedores[[#This Row],[Toneladas en contenedores embarcadas en cabotaje vacíos]]+dataMercanciaContenedores[[#This Row],[Toneladas en contenedores embarcadas en exterior vacíos]]</f>
        <v>32023</v>
      </c>
      <c r="Y262" s="3">
        <f>+dataMercanciaContenedores[[#This Row],[TOTAL Toneladas en contenedores con carga embarcadas]]+dataMercanciaContenedores[[#This Row],[TOTAL Toneladas en contenedores vacíos embarcadas]]</f>
        <v>4014916</v>
      </c>
      <c r="Z262" s="3">
        <f>+dataMercanciaContenedores[[#This Row],[Toneladas en contenedores desembarcadas en cabotaje con carga]]+dataMercanciaContenedores[[#This Row],[Toneladas en contenedores desembarcadas en exterior con carga]]</f>
        <v>2067107</v>
      </c>
      <c r="AA262" s="3">
        <f>+dataMercanciaContenedores[[#This Row],[Toneladas en contenedores desembarcadas en cabotaje vacíos]]+dataMercanciaContenedores[[#This Row],[Toneladas en contenedores desembarcadas en exterior vacíos]]</f>
        <v>310102</v>
      </c>
      <c r="AB262" s="3">
        <f>+dataMercanciaContenedores[[#This Row],[TOTAL Toneladas en contenedores con carga desembarcadas]]+dataMercanciaContenedores[[#This Row],[TOTAL Toneladas en contenedores vacíos desembarcadas]]</f>
        <v>2377209</v>
      </c>
      <c r="AC262" s="3">
        <f>+dataMercanciaContenedores[[#This Row],[TOTAL toneladas embarcadas en contenedor]]+dataMercanciaContenedores[[#This Row],[TOTAL toneladas desembarcadas en contenedor]]</f>
        <v>6392125</v>
      </c>
    </row>
    <row r="263" spans="1:29" hidden="1" x14ac:dyDescent="0.2">
      <c r="A263" s="1">
        <v>2012</v>
      </c>
      <c r="B263" s="1" t="s">
        <v>19</v>
      </c>
      <c r="C263" s="1" t="s">
        <v>40</v>
      </c>
      <c r="D263" s="1" t="s">
        <v>41</v>
      </c>
      <c r="E263" s="2">
        <v>94259</v>
      </c>
      <c r="F263" s="2">
        <v>4257</v>
      </c>
      <c r="G263" s="3">
        <f>+dataMercanciaContenedores[[#This Row],[Toneladas en contenedores embarcadas en cabotaje con carga]]+dataMercanciaContenedores[[#This Row],[Toneladas en contenedores embarcadas en cabotaje vacíos]]</f>
        <v>98516</v>
      </c>
      <c r="H263" s="2">
        <v>4624</v>
      </c>
      <c r="I263" s="2">
        <v>19176</v>
      </c>
      <c r="J263" s="3">
        <f>+dataMercanciaContenedores[[#This Row],[Toneladas en contenedores desembarcadas en cabotaje con carga]]+dataMercanciaContenedores[[#This Row],[Toneladas en contenedores desembarcadas en cabotaje vacíos]]</f>
        <v>23800</v>
      </c>
      <c r="K263" s="3">
        <f>+dataMercanciaContenedores[[#This Row],[Toneladas en contenedores embarcadas en cabotaje con carga]]+dataMercanciaContenedores[[#This Row],[Toneladas en contenedores desembarcadas en cabotaje con carga]]</f>
        <v>98883</v>
      </c>
      <c r="L263" s="3">
        <f>+dataMercanciaContenedores[[#This Row],[Toneladas en contenedores embarcadas en cabotaje vacíos]]+dataMercanciaContenedores[[#This Row],[Toneladas en contenedores desembarcadas en cabotaje vacíos]]</f>
        <v>23433</v>
      </c>
      <c r="M263" s="3">
        <f>+dataMercanciaContenedores[[#This Row],[TOTAL toneladas en contenedores en cabotaje con carga]]+dataMercanciaContenedores[[#This Row],[TOTAL toneladas en contenedores en cabotaje vacíos]]</f>
        <v>122316</v>
      </c>
      <c r="N263" s="2">
        <v>412830</v>
      </c>
      <c r="O263" s="2">
        <v>1308</v>
      </c>
      <c r="P263" s="3">
        <f>+dataMercanciaContenedores[[#This Row],[Toneladas en contenedores embarcadas en exterior con carga]]+dataMercanciaContenedores[[#This Row],[Toneladas en contenedores embarcadas en exterior vacíos]]</f>
        <v>414138</v>
      </c>
      <c r="Q263" s="2">
        <v>267518</v>
      </c>
      <c r="R263" s="2">
        <v>17944</v>
      </c>
      <c r="S263" s="3">
        <f>+dataMercanciaContenedores[[#This Row],[Toneladas en contenedores desembarcadas en exterior con carga]]+dataMercanciaContenedores[[#This Row],[Toneladas en contenedores desembarcadas en exterior vacíos]]</f>
        <v>285462</v>
      </c>
      <c r="T263" s="3">
        <f>+dataMercanciaContenedores[[#This Row],[Toneladas en contenedores embarcadas en exterior con carga]]+dataMercanciaContenedores[[#This Row],[Toneladas en contenedores desembarcadas en exterior con carga]]</f>
        <v>680348</v>
      </c>
      <c r="U263" s="3">
        <f>+dataMercanciaContenedores[[#This Row],[Toneladas en contenedores embarcadas en exterior vacíos]]+dataMercanciaContenedores[[#This Row],[Toneladas en contenedores desembarcadas en exterior vacíos]]</f>
        <v>19252</v>
      </c>
      <c r="V263" s="3">
        <f>+dataMercanciaContenedores[[#This Row],[TOTAL toneladas en contenedores en exterior con carga]]+dataMercanciaContenedores[[#This Row],[TOTAL toneladas en contenedores en exterior vacíos]]</f>
        <v>699600</v>
      </c>
      <c r="W263" s="3">
        <f>+dataMercanciaContenedores[[#This Row],[Toneladas en contenedores embarcadas en cabotaje con carga]]+dataMercanciaContenedores[[#This Row],[Toneladas en contenedores embarcadas en exterior con carga]]</f>
        <v>507089</v>
      </c>
      <c r="X263" s="3">
        <f>+dataMercanciaContenedores[[#This Row],[Toneladas en contenedores embarcadas en cabotaje vacíos]]+dataMercanciaContenedores[[#This Row],[Toneladas en contenedores embarcadas en exterior vacíos]]</f>
        <v>5565</v>
      </c>
      <c r="Y263" s="3">
        <f>+dataMercanciaContenedores[[#This Row],[TOTAL Toneladas en contenedores con carga embarcadas]]+dataMercanciaContenedores[[#This Row],[TOTAL Toneladas en contenedores vacíos embarcadas]]</f>
        <v>512654</v>
      </c>
      <c r="Z263" s="3">
        <f>+dataMercanciaContenedores[[#This Row],[Toneladas en contenedores desembarcadas en cabotaje con carga]]+dataMercanciaContenedores[[#This Row],[Toneladas en contenedores desembarcadas en exterior con carga]]</f>
        <v>272142</v>
      </c>
      <c r="AA263" s="3">
        <f>+dataMercanciaContenedores[[#This Row],[Toneladas en contenedores desembarcadas en cabotaje vacíos]]+dataMercanciaContenedores[[#This Row],[Toneladas en contenedores desembarcadas en exterior vacíos]]</f>
        <v>37120</v>
      </c>
      <c r="AB263" s="3">
        <f>+dataMercanciaContenedores[[#This Row],[TOTAL Toneladas en contenedores con carga desembarcadas]]+dataMercanciaContenedores[[#This Row],[TOTAL Toneladas en contenedores vacíos desembarcadas]]</f>
        <v>309262</v>
      </c>
      <c r="AC263" s="3">
        <f>+dataMercanciaContenedores[[#This Row],[TOTAL toneladas embarcadas en contenedor]]+dataMercanciaContenedores[[#This Row],[TOTAL toneladas desembarcadas en contenedor]]</f>
        <v>821916</v>
      </c>
    </row>
    <row r="264" spans="1:29" hidden="1" x14ac:dyDescent="0.2">
      <c r="A264" s="1">
        <v>2012</v>
      </c>
      <c r="B264" s="1" t="s">
        <v>20</v>
      </c>
      <c r="C264" s="1" t="s">
        <v>40</v>
      </c>
      <c r="D264" s="1" t="s">
        <v>41</v>
      </c>
      <c r="E264" s="2">
        <v>568</v>
      </c>
      <c r="F264" s="2">
        <v>3124</v>
      </c>
      <c r="G264" s="3">
        <f>+dataMercanciaContenedores[[#This Row],[Toneladas en contenedores embarcadas en cabotaje con carga]]+dataMercanciaContenedores[[#This Row],[Toneladas en contenedores embarcadas en cabotaje vacíos]]</f>
        <v>3692</v>
      </c>
      <c r="H264" s="2">
        <v>1833</v>
      </c>
      <c r="I264" s="2">
        <v>8252</v>
      </c>
      <c r="J264" s="3">
        <f>+dataMercanciaContenedores[[#This Row],[Toneladas en contenedores desembarcadas en cabotaje con carga]]+dataMercanciaContenedores[[#This Row],[Toneladas en contenedores desembarcadas en cabotaje vacíos]]</f>
        <v>10085</v>
      </c>
      <c r="K264" s="3">
        <f>+dataMercanciaContenedores[[#This Row],[Toneladas en contenedores embarcadas en cabotaje con carga]]+dataMercanciaContenedores[[#This Row],[Toneladas en contenedores desembarcadas en cabotaje con carga]]</f>
        <v>2401</v>
      </c>
      <c r="L264" s="3">
        <f>+dataMercanciaContenedores[[#This Row],[Toneladas en contenedores embarcadas en cabotaje vacíos]]+dataMercanciaContenedores[[#This Row],[Toneladas en contenedores desembarcadas en cabotaje vacíos]]</f>
        <v>11376</v>
      </c>
      <c r="M264" s="3">
        <f>+dataMercanciaContenedores[[#This Row],[TOTAL toneladas en contenedores en cabotaje con carga]]+dataMercanciaContenedores[[#This Row],[TOTAL toneladas en contenedores en cabotaje vacíos]]</f>
        <v>13777</v>
      </c>
      <c r="N264" s="2">
        <f>1887928-2581</f>
        <v>1885347</v>
      </c>
      <c r="O264" s="2">
        <v>1736</v>
      </c>
      <c r="P264" s="3">
        <f>+dataMercanciaContenedores[[#This Row],[Toneladas en contenedores embarcadas en exterior con carga]]+dataMercanciaContenedores[[#This Row],[Toneladas en contenedores embarcadas en exterior vacíos]]</f>
        <v>1887083</v>
      </c>
      <c r="Q264" s="2">
        <f>61987-10712</f>
        <v>51275</v>
      </c>
      <c r="R264" s="2">
        <f>151433</f>
        <v>151433</v>
      </c>
      <c r="S264" s="3">
        <f>+dataMercanciaContenedores[[#This Row],[Toneladas en contenedores desembarcadas en exterior con carga]]+dataMercanciaContenedores[[#This Row],[Toneladas en contenedores desembarcadas en exterior vacíos]]</f>
        <v>202708</v>
      </c>
      <c r="T264" s="3">
        <f>+dataMercanciaContenedores[[#This Row],[Toneladas en contenedores embarcadas en exterior con carga]]+dataMercanciaContenedores[[#This Row],[Toneladas en contenedores desembarcadas en exterior con carga]]</f>
        <v>1936622</v>
      </c>
      <c r="U264" s="3">
        <f>+dataMercanciaContenedores[[#This Row],[Toneladas en contenedores embarcadas en exterior vacíos]]+dataMercanciaContenedores[[#This Row],[Toneladas en contenedores desembarcadas en exterior vacíos]]</f>
        <v>153169</v>
      </c>
      <c r="V264" s="3">
        <f>+dataMercanciaContenedores[[#This Row],[TOTAL toneladas en contenedores en exterior con carga]]+dataMercanciaContenedores[[#This Row],[TOTAL toneladas en contenedores en exterior vacíos]]</f>
        <v>2089791</v>
      </c>
      <c r="W264" s="3">
        <f>+dataMercanciaContenedores[[#This Row],[Toneladas en contenedores embarcadas en cabotaje con carga]]+dataMercanciaContenedores[[#This Row],[Toneladas en contenedores embarcadas en exterior con carga]]</f>
        <v>1885915</v>
      </c>
      <c r="X264" s="3">
        <f>+dataMercanciaContenedores[[#This Row],[Toneladas en contenedores embarcadas en cabotaje vacíos]]+dataMercanciaContenedores[[#This Row],[Toneladas en contenedores embarcadas en exterior vacíos]]</f>
        <v>4860</v>
      </c>
      <c r="Y264" s="3">
        <f>+dataMercanciaContenedores[[#This Row],[TOTAL Toneladas en contenedores con carga embarcadas]]+dataMercanciaContenedores[[#This Row],[TOTAL Toneladas en contenedores vacíos embarcadas]]</f>
        <v>1890775</v>
      </c>
      <c r="Z264" s="3">
        <f>+dataMercanciaContenedores[[#This Row],[Toneladas en contenedores desembarcadas en cabotaje con carga]]+dataMercanciaContenedores[[#This Row],[Toneladas en contenedores desembarcadas en exterior con carga]]</f>
        <v>53108</v>
      </c>
      <c r="AA264" s="3">
        <f>+dataMercanciaContenedores[[#This Row],[Toneladas en contenedores desembarcadas en cabotaje vacíos]]+dataMercanciaContenedores[[#This Row],[Toneladas en contenedores desembarcadas en exterior vacíos]]</f>
        <v>159685</v>
      </c>
      <c r="AB264" s="3">
        <f>+dataMercanciaContenedores[[#This Row],[TOTAL Toneladas en contenedores con carga desembarcadas]]+dataMercanciaContenedores[[#This Row],[TOTAL Toneladas en contenedores vacíos desembarcadas]]</f>
        <v>212793</v>
      </c>
      <c r="AC264" s="3">
        <f>+dataMercanciaContenedores[[#This Row],[TOTAL toneladas embarcadas en contenedor]]+dataMercanciaContenedores[[#This Row],[TOTAL toneladas desembarcadas en contenedor]]</f>
        <v>2103568</v>
      </c>
    </row>
    <row r="265" spans="1:29" hidden="1" x14ac:dyDescent="0.2">
      <c r="A265" s="1">
        <v>2012</v>
      </c>
      <c r="B265" s="1" t="s">
        <v>21</v>
      </c>
      <c r="C265" s="1" t="s">
        <v>40</v>
      </c>
      <c r="D265" s="1" t="s">
        <v>41</v>
      </c>
      <c r="E265" s="2">
        <v>10952</v>
      </c>
      <c r="F265" s="2">
        <v>12293</v>
      </c>
      <c r="G265" s="3">
        <f>+dataMercanciaContenedores[[#This Row],[Toneladas en contenedores embarcadas en cabotaje con carga]]+dataMercanciaContenedores[[#This Row],[Toneladas en contenedores embarcadas en cabotaje vacíos]]</f>
        <v>23245</v>
      </c>
      <c r="H265" s="2">
        <v>39160</v>
      </c>
      <c r="I265" s="2">
        <v>7634</v>
      </c>
      <c r="J265" s="3">
        <f>+dataMercanciaContenedores[[#This Row],[Toneladas en contenedores desembarcadas en cabotaje con carga]]+dataMercanciaContenedores[[#This Row],[Toneladas en contenedores desembarcadas en cabotaje vacíos]]</f>
        <v>46794</v>
      </c>
      <c r="K265" s="3">
        <f>+dataMercanciaContenedores[[#This Row],[Toneladas en contenedores embarcadas en cabotaje con carga]]+dataMercanciaContenedores[[#This Row],[Toneladas en contenedores desembarcadas en cabotaje con carga]]</f>
        <v>50112</v>
      </c>
      <c r="L265" s="3">
        <f>+dataMercanciaContenedores[[#This Row],[Toneladas en contenedores embarcadas en cabotaje vacíos]]+dataMercanciaContenedores[[#This Row],[Toneladas en contenedores desembarcadas en cabotaje vacíos]]</f>
        <v>19927</v>
      </c>
      <c r="M265" s="3">
        <f>+dataMercanciaContenedores[[#This Row],[TOTAL toneladas en contenedores en cabotaje con carga]]+dataMercanciaContenedores[[#This Row],[TOTAL toneladas en contenedores en cabotaje vacíos]]</f>
        <v>70039</v>
      </c>
      <c r="N265" s="2">
        <v>106</v>
      </c>
      <c r="O265" s="2">
        <v>80</v>
      </c>
      <c r="P265" s="3">
        <f>+dataMercanciaContenedores[[#This Row],[Toneladas en contenedores embarcadas en exterior con carga]]+dataMercanciaContenedores[[#This Row],[Toneladas en contenedores embarcadas en exterior vacíos]]</f>
        <v>186</v>
      </c>
      <c r="Q265" s="2">
        <v>1233</v>
      </c>
      <c r="R265" s="2">
        <v>0</v>
      </c>
      <c r="S265" s="3">
        <f>+dataMercanciaContenedores[[#This Row],[Toneladas en contenedores desembarcadas en exterior con carga]]+dataMercanciaContenedores[[#This Row],[Toneladas en contenedores desembarcadas en exterior vacíos]]</f>
        <v>1233</v>
      </c>
      <c r="T265" s="3">
        <f>+dataMercanciaContenedores[[#This Row],[Toneladas en contenedores embarcadas en exterior con carga]]+dataMercanciaContenedores[[#This Row],[Toneladas en contenedores desembarcadas en exterior con carga]]</f>
        <v>1339</v>
      </c>
      <c r="U265" s="3">
        <f>+dataMercanciaContenedores[[#This Row],[Toneladas en contenedores embarcadas en exterior vacíos]]+dataMercanciaContenedores[[#This Row],[Toneladas en contenedores desembarcadas en exterior vacíos]]</f>
        <v>80</v>
      </c>
      <c r="V265" s="3">
        <f>+dataMercanciaContenedores[[#This Row],[TOTAL toneladas en contenedores en exterior con carga]]+dataMercanciaContenedores[[#This Row],[TOTAL toneladas en contenedores en exterior vacíos]]</f>
        <v>1419</v>
      </c>
      <c r="W265" s="3">
        <f>+dataMercanciaContenedores[[#This Row],[Toneladas en contenedores embarcadas en cabotaje con carga]]+dataMercanciaContenedores[[#This Row],[Toneladas en contenedores embarcadas en exterior con carga]]</f>
        <v>11058</v>
      </c>
      <c r="X265" s="3">
        <f>+dataMercanciaContenedores[[#This Row],[Toneladas en contenedores embarcadas en cabotaje vacíos]]+dataMercanciaContenedores[[#This Row],[Toneladas en contenedores embarcadas en exterior vacíos]]</f>
        <v>12373</v>
      </c>
      <c r="Y265" s="3">
        <f>+dataMercanciaContenedores[[#This Row],[TOTAL Toneladas en contenedores con carga embarcadas]]+dataMercanciaContenedores[[#This Row],[TOTAL Toneladas en contenedores vacíos embarcadas]]</f>
        <v>23431</v>
      </c>
      <c r="Z265" s="3">
        <f>+dataMercanciaContenedores[[#This Row],[Toneladas en contenedores desembarcadas en cabotaje con carga]]+dataMercanciaContenedores[[#This Row],[Toneladas en contenedores desembarcadas en exterior con carga]]</f>
        <v>40393</v>
      </c>
      <c r="AA265" s="3">
        <f>+dataMercanciaContenedores[[#This Row],[Toneladas en contenedores desembarcadas en cabotaje vacíos]]+dataMercanciaContenedores[[#This Row],[Toneladas en contenedores desembarcadas en exterior vacíos]]</f>
        <v>7634</v>
      </c>
      <c r="AB265" s="3">
        <f>+dataMercanciaContenedores[[#This Row],[TOTAL Toneladas en contenedores con carga desembarcadas]]+dataMercanciaContenedores[[#This Row],[TOTAL Toneladas en contenedores vacíos desembarcadas]]</f>
        <v>48027</v>
      </c>
      <c r="AC265" s="3">
        <f>+dataMercanciaContenedores[[#This Row],[TOTAL toneladas embarcadas en contenedor]]+dataMercanciaContenedores[[#This Row],[TOTAL toneladas desembarcadas en contenedor]]</f>
        <v>71458</v>
      </c>
    </row>
    <row r="266" spans="1:29" hidden="1" x14ac:dyDescent="0.2">
      <c r="A266" s="1">
        <v>2012</v>
      </c>
      <c r="B266" s="1" t="s">
        <v>22</v>
      </c>
      <c r="C266" s="1" t="s">
        <v>40</v>
      </c>
      <c r="D266" s="1" t="s">
        <v>41</v>
      </c>
      <c r="E266" s="2">
        <v>0</v>
      </c>
      <c r="F266" s="2">
        <v>0</v>
      </c>
      <c r="G266" s="3">
        <f>+dataMercanciaContenedores[[#This Row],[Toneladas en contenedores embarcadas en cabotaje con carga]]+dataMercanciaContenedores[[#This Row],[Toneladas en contenedores embarcadas en cabotaje vacíos]]</f>
        <v>0</v>
      </c>
      <c r="H266" s="2">
        <v>0</v>
      </c>
      <c r="I266" s="2">
        <v>0</v>
      </c>
      <c r="J266" s="3">
        <f>+dataMercanciaContenedores[[#This Row],[Toneladas en contenedores desembarcadas en cabotaje con carga]]+dataMercanciaContenedores[[#This Row],[Toneladas en contenedores desembarcadas en cabotaje vacíos]]</f>
        <v>0</v>
      </c>
      <c r="K266" s="3">
        <f>+dataMercanciaContenedores[[#This Row],[Toneladas en contenedores embarcadas en cabotaje con carga]]+dataMercanciaContenedores[[#This Row],[Toneladas en contenedores desembarcadas en cabotaje con carga]]</f>
        <v>0</v>
      </c>
      <c r="L266" s="3">
        <f>+dataMercanciaContenedores[[#This Row],[Toneladas en contenedores embarcadas en cabotaje vacíos]]+dataMercanciaContenedores[[#This Row],[Toneladas en contenedores desembarcadas en cabotaje vacíos]]</f>
        <v>0</v>
      </c>
      <c r="M266" s="3">
        <f>+dataMercanciaContenedores[[#This Row],[TOTAL toneladas en contenedores en cabotaje con carga]]+dataMercanciaContenedores[[#This Row],[TOTAL toneladas en contenedores en cabotaje vacíos]]</f>
        <v>0</v>
      </c>
      <c r="N266" s="2">
        <v>2385</v>
      </c>
      <c r="O266" s="2">
        <v>478</v>
      </c>
      <c r="P266" s="3">
        <f>+dataMercanciaContenedores[[#This Row],[Toneladas en contenedores embarcadas en exterior con carga]]+dataMercanciaContenedores[[#This Row],[Toneladas en contenedores embarcadas en exterior vacíos]]</f>
        <v>2863</v>
      </c>
      <c r="Q266" s="2">
        <v>5103</v>
      </c>
      <c r="R266" s="2">
        <v>30</v>
      </c>
      <c r="S266" s="3">
        <f>+dataMercanciaContenedores[[#This Row],[Toneladas en contenedores desembarcadas en exterior con carga]]+dataMercanciaContenedores[[#This Row],[Toneladas en contenedores desembarcadas en exterior vacíos]]</f>
        <v>5133</v>
      </c>
      <c r="T266" s="3">
        <f>+dataMercanciaContenedores[[#This Row],[Toneladas en contenedores embarcadas en exterior con carga]]+dataMercanciaContenedores[[#This Row],[Toneladas en contenedores desembarcadas en exterior con carga]]</f>
        <v>7488</v>
      </c>
      <c r="U266" s="3">
        <f>+dataMercanciaContenedores[[#This Row],[Toneladas en contenedores embarcadas en exterior vacíos]]+dataMercanciaContenedores[[#This Row],[Toneladas en contenedores desembarcadas en exterior vacíos]]</f>
        <v>508</v>
      </c>
      <c r="V266" s="3">
        <f>+dataMercanciaContenedores[[#This Row],[TOTAL toneladas en contenedores en exterior con carga]]+dataMercanciaContenedores[[#This Row],[TOTAL toneladas en contenedores en exterior vacíos]]</f>
        <v>7996</v>
      </c>
      <c r="W266" s="3">
        <f>+dataMercanciaContenedores[[#This Row],[Toneladas en contenedores embarcadas en cabotaje con carga]]+dataMercanciaContenedores[[#This Row],[Toneladas en contenedores embarcadas en exterior con carga]]</f>
        <v>2385</v>
      </c>
      <c r="X266" s="3">
        <f>+dataMercanciaContenedores[[#This Row],[Toneladas en contenedores embarcadas en cabotaje vacíos]]+dataMercanciaContenedores[[#This Row],[Toneladas en contenedores embarcadas en exterior vacíos]]</f>
        <v>478</v>
      </c>
      <c r="Y266" s="3">
        <f>+dataMercanciaContenedores[[#This Row],[TOTAL Toneladas en contenedores con carga embarcadas]]+dataMercanciaContenedores[[#This Row],[TOTAL Toneladas en contenedores vacíos embarcadas]]</f>
        <v>2863</v>
      </c>
      <c r="Z266" s="3">
        <f>+dataMercanciaContenedores[[#This Row],[Toneladas en contenedores desembarcadas en cabotaje con carga]]+dataMercanciaContenedores[[#This Row],[Toneladas en contenedores desembarcadas en exterior con carga]]</f>
        <v>5103</v>
      </c>
      <c r="AA266" s="3">
        <f>+dataMercanciaContenedores[[#This Row],[Toneladas en contenedores desembarcadas en cabotaje vacíos]]+dataMercanciaContenedores[[#This Row],[Toneladas en contenedores desembarcadas en exterior vacíos]]</f>
        <v>30</v>
      </c>
      <c r="AB266" s="3">
        <f>+dataMercanciaContenedores[[#This Row],[TOTAL Toneladas en contenedores con carga desembarcadas]]+dataMercanciaContenedores[[#This Row],[TOTAL Toneladas en contenedores vacíos desembarcadas]]</f>
        <v>5133</v>
      </c>
      <c r="AC266" s="3">
        <f>+dataMercanciaContenedores[[#This Row],[TOTAL toneladas embarcadas en contenedor]]+dataMercanciaContenedores[[#This Row],[TOTAL toneladas desembarcadas en contenedor]]</f>
        <v>7996</v>
      </c>
    </row>
    <row r="267" spans="1:29" hidden="1" x14ac:dyDescent="0.2">
      <c r="A267" s="1">
        <v>2012</v>
      </c>
      <c r="B267" s="1" t="s">
        <v>23</v>
      </c>
      <c r="C267" s="1" t="s">
        <v>40</v>
      </c>
      <c r="D267" s="1" t="s">
        <v>41</v>
      </c>
      <c r="E267" s="2">
        <v>29854</v>
      </c>
      <c r="F267" s="2">
        <v>1068</v>
      </c>
      <c r="G267" s="3">
        <f>+dataMercanciaContenedores[[#This Row],[Toneladas en contenedores embarcadas en cabotaje con carga]]+dataMercanciaContenedores[[#This Row],[Toneladas en contenedores embarcadas en cabotaje vacíos]]</f>
        <v>30922</v>
      </c>
      <c r="H267" s="2">
        <v>1288</v>
      </c>
      <c r="I267" s="2">
        <v>9328</v>
      </c>
      <c r="J267" s="3">
        <f>+dataMercanciaContenedores[[#This Row],[Toneladas en contenedores desembarcadas en cabotaje con carga]]+dataMercanciaContenedores[[#This Row],[Toneladas en contenedores desembarcadas en cabotaje vacíos]]</f>
        <v>10616</v>
      </c>
      <c r="K267" s="3">
        <f>+dataMercanciaContenedores[[#This Row],[Toneladas en contenedores embarcadas en cabotaje con carga]]+dataMercanciaContenedores[[#This Row],[Toneladas en contenedores desembarcadas en cabotaje con carga]]</f>
        <v>31142</v>
      </c>
      <c r="L267" s="3">
        <f>+dataMercanciaContenedores[[#This Row],[Toneladas en contenedores embarcadas en cabotaje vacíos]]+dataMercanciaContenedores[[#This Row],[Toneladas en contenedores desembarcadas en cabotaje vacíos]]</f>
        <v>10396</v>
      </c>
      <c r="M267" s="3">
        <f>+dataMercanciaContenedores[[#This Row],[TOTAL toneladas en contenedores en cabotaje con carga]]+dataMercanciaContenedores[[#This Row],[TOTAL toneladas en contenedores en cabotaje vacíos]]</f>
        <v>41538</v>
      </c>
      <c r="N267" s="2">
        <v>308604</v>
      </c>
      <c r="O267" s="2">
        <v>2148</v>
      </c>
      <c r="P267" s="3">
        <f>+dataMercanciaContenedores[[#This Row],[Toneladas en contenedores embarcadas en exterior con carga]]+dataMercanciaContenedores[[#This Row],[Toneladas en contenedores embarcadas en exterior vacíos]]</f>
        <v>310752</v>
      </c>
      <c r="Q267" s="2">
        <v>222799</v>
      </c>
      <c r="R267" s="2">
        <v>15806</v>
      </c>
      <c r="S267" s="3">
        <f>+dataMercanciaContenedores[[#This Row],[Toneladas en contenedores desembarcadas en exterior con carga]]+dataMercanciaContenedores[[#This Row],[Toneladas en contenedores desembarcadas en exterior vacíos]]</f>
        <v>238605</v>
      </c>
      <c r="T267" s="3">
        <f>+dataMercanciaContenedores[[#This Row],[Toneladas en contenedores embarcadas en exterior con carga]]+dataMercanciaContenedores[[#This Row],[Toneladas en contenedores desembarcadas en exterior con carga]]</f>
        <v>531403</v>
      </c>
      <c r="U267" s="3">
        <f>+dataMercanciaContenedores[[#This Row],[Toneladas en contenedores embarcadas en exterior vacíos]]+dataMercanciaContenedores[[#This Row],[Toneladas en contenedores desembarcadas en exterior vacíos]]</f>
        <v>17954</v>
      </c>
      <c r="V267" s="3">
        <f>+dataMercanciaContenedores[[#This Row],[TOTAL toneladas en contenedores en exterior con carga]]+dataMercanciaContenedores[[#This Row],[TOTAL toneladas en contenedores en exterior vacíos]]</f>
        <v>549357</v>
      </c>
      <c r="W267" s="3">
        <f>+dataMercanciaContenedores[[#This Row],[Toneladas en contenedores embarcadas en cabotaje con carga]]+dataMercanciaContenedores[[#This Row],[Toneladas en contenedores embarcadas en exterior con carga]]</f>
        <v>338458</v>
      </c>
      <c r="X267" s="3">
        <f>+dataMercanciaContenedores[[#This Row],[Toneladas en contenedores embarcadas en cabotaje vacíos]]+dataMercanciaContenedores[[#This Row],[Toneladas en contenedores embarcadas en exterior vacíos]]</f>
        <v>3216</v>
      </c>
      <c r="Y267" s="3">
        <f>+dataMercanciaContenedores[[#This Row],[TOTAL Toneladas en contenedores con carga embarcadas]]+dataMercanciaContenedores[[#This Row],[TOTAL Toneladas en contenedores vacíos embarcadas]]</f>
        <v>341674</v>
      </c>
      <c r="Z267" s="3">
        <f>+dataMercanciaContenedores[[#This Row],[Toneladas en contenedores desembarcadas en cabotaje con carga]]+dataMercanciaContenedores[[#This Row],[Toneladas en contenedores desembarcadas en exterior con carga]]</f>
        <v>224087</v>
      </c>
      <c r="AA267" s="3">
        <f>+dataMercanciaContenedores[[#This Row],[Toneladas en contenedores desembarcadas en cabotaje vacíos]]+dataMercanciaContenedores[[#This Row],[Toneladas en contenedores desembarcadas en exterior vacíos]]</f>
        <v>25134</v>
      </c>
      <c r="AB267" s="3">
        <f>+dataMercanciaContenedores[[#This Row],[TOTAL Toneladas en contenedores con carga desembarcadas]]+dataMercanciaContenedores[[#This Row],[TOTAL Toneladas en contenedores vacíos desembarcadas]]</f>
        <v>249221</v>
      </c>
      <c r="AC267" s="3">
        <f>+dataMercanciaContenedores[[#This Row],[TOTAL toneladas embarcadas en contenedor]]+dataMercanciaContenedores[[#This Row],[TOTAL toneladas desembarcadas en contenedor]]</f>
        <v>590895</v>
      </c>
    </row>
    <row r="268" spans="1:29" hidden="1" x14ac:dyDescent="0.2">
      <c r="A268" s="1">
        <v>2012</v>
      </c>
      <c r="B268" s="1" t="s">
        <v>24</v>
      </c>
      <c r="C268" s="1" t="s">
        <v>40</v>
      </c>
      <c r="D268" s="1" t="s">
        <v>41</v>
      </c>
      <c r="E268" s="2">
        <v>1629</v>
      </c>
      <c r="F268" s="2">
        <v>0</v>
      </c>
      <c r="G268" s="3">
        <f>+dataMercanciaContenedores[[#This Row],[Toneladas en contenedores embarcadas en cabotaje con carga]]+dataMercanciaContenedores[[#This Row],[Toneladas en contenedores embarcadas en cabotaje vacíos]]</f>
        <v>1629</v>
      </c>
      <c r="H268" s="2">
        <f>1073+106</f>
        <v>1179</v>
      </c>
      <c r="I268" s="2">
        <v>378</v>
      </c>
      <c r="J268" s="3">
        <f>+dataMercanciaContenedores[[#This Row],[Toneladas en contenedores desembarcadas en cabotaje con carga]]+dataMercanciaContenedores[[#This Row],[Toneladas en contenedores desembarcadas en cabotaje vacíos]]</f>
        <v>1557</v>
      </c>
      <c r="K268" s="3">
        <f>+dataMercanciaContenedores[[#This Row],[Toneladas en contenedores embarcadas en cabotaje con carga]]+dataMercanciaContenedores[[#This Row],[Toneladas en contenedores desembarcadas en cabotaje con carga]]</f>
        <v>2808</v>
      </c>
      <c r="L268" s="3">
        <f>+dataMercanciaContenedores[[#This Row],[Toneladas en contenedores embarcadas en cabotaje vacíos]]+dataMercanciaContenedores[[#This Row],[Toneladas en contenedores desembarcadas en cabotaje vacíos]]</f>
        <v>378</v>
      </c>
      <c r="M268" s="3">
        <f>+dataMercanciaContenedores[[#This Row],[TOTAL toneladas en contenedores en cabotaje con carga]]+dataMercanciaContenedores[[#This Row],[TOTAL toneladas en contenedores en cabotaje vacíos]]</f>
        <v>3186</v>
      </c>
      <c r="N268" s="2">
        <f>36+5049</f>
        <v>5085</v>
      </c>
      <c r="O268" s="2">
        <v>454</v>
      </c>
      <c r="P268" s="3">
        <f>+dataMercanciaContenedores[[#This Row],[Toneladas en contenedores embarcadas en exterior con carga]]+dataMercanciaContenedores[[#This Row],[Toneladas en contenedores embarcadas en exterior vacíos]]</f>
        <v>5539</v>
      </c>
      <c r="Q268" s="2">
        <v>0</v>
      </c>
      <c r="R268" s="2">
        <v>0</v>
      </c>
      <c r="S268" s="3">
        <f>+dataMercanciaContenedores[[#This Row],[Toneladas en contenedores desembarcadas en exterior con carga]]+dataMercanciaContenedores[[#This Row],[Toneladas en contenedores desembarcadas en exterior vacíos]]</f>
        <v>0</v>
      </c>
      <c r="T268" s="3">
        <f>+dataMercanciaContenedores[[#This Row],[Toneladas en contenedores embarcadas en exterior con carga]]+dataMercanciaContenedores[[#This Row],[Toneladas en contenedores desembarcadas en exterior con carga]]</f>
        <v>5085</v>
      </c>
      <c r="U268" s="3">
        <f>+dataMercanciaContenedores[[#This Row],[Toneladas en contenedores embarcadas en exterior vacíos]]+dataMercanciaContenedores[[#This Row],[Toneladas en contenedores desembarcadas en exterior vacíos]]</f>
        <v>454</v>
      </c>
      <c r="V268" s="3">
        <f>+dataMercanciaContenedores[[#This Row],[TOTAL toneladas en contenedores en exterior con carga]]+dataMercanciaContenedores[[#This Row],[TOTAL toneladas en contenedores en exterior vacíos]]</f>
        <v>5539</v>
      </c>
      <c r="W268" s="3">
        <f>+dataMercanciaContenedores[[#This Row],[Toneladas en contenedores embarcadas en cabotaje con carga]]+dataMercanciaContenedores[[#This Row],[Toneladas en contenedores embarcadas en exterior con carga]]</f>
        <v>6714</v>
      </c>
      <c r="X268" s="3">
        <f>+dataMercanciaContenedores[[#This Row],[Toneladas en contenedores embarcadas en cabotaje vacíos]]+dataMercanciaContenedores[[#This Row],[Toneladas en contenedores embarcadas en exterior vacíos]]</f>
        <v>454</v>
      </c>
      <c r="Y268" s="3">
        <f>+dataMercanciaContenedores[[#This Row],[TOTAL Toneladas en contenedores con carga embarcadas]]+dataMercanciaContenedores[[#This Row],[TOTAL Toneladas en contenedores vacíos embarcadas]]</f>
        <v>7168</v>
      </c>
      <c r="Z268" s="3">
        <f>+dataMercanciaContenedores[[#This Row],[Toneladas en contenedores desembarcadas en cabotaje con carga]]+dataMercanciaContenedores[[#This Row],[Toneladas en contenedores desembarcadas en exterior con carga]]</f>
        <v>1179</v>
      </c>
      <c r="AA268" s="3">
        <f>+dataMercanciaContenedores[[#This Row],[Toneladas en contenedores desembarcadas en cabotaje vacíos]]+dataMercanciaContenedores[[#This Row],[Toneladas en contenedores desembarcadas en exterior vacíos]]</f>
        <v>378</v>
      </c>
      <c r="AB268" s="3">
        <f>+dataMercanciaContenedores[[#This Row],[TOTAL Toneladas en contenedores con carga desembarcadas]]+dataMercanciaContenedores[[#This Row],[TOTAL Toneladas en contenedores vacíos desembarcadas]]</f>
        <v>1557</v>
      </c>
      <c r="AC268" s="3">
        <f>+dataMercanciaContenedores[[#This Row],[TOTAL toneladas embarcadas en contenedor]]+dataMercanciaContenedores[[#This Row],[TOTAL toneladas desembarcadas en contenedor]]</f>
        <v>8725</v>
      </c>
    </row>
    <row r="269" spans="1:29" hidden="1" x14ac:dyDescent="0.2">
      <c r="A269" s="1">
        <v>2012</v>
      </c>
      <c r="B269" s="1" t="s">
        <v>25</v>
      </c>
      <c r="C269" s="1" t="s">
        <v>40</v>
      </c>
      <c r="D269" s="1" t="s">
        <v>41</v>
      </c>
      <c r="E269" s="2">
        <v>122799</v>
      </c>
      <c r="F269" s="2">
        <f>85556</f>
        <v>85556</v>
      </c>
      <c r="G269" s="3">
        <f>+dataMercanciaContenedores[[#This Row],[Toneladas en contenedores embarcadas en cabotaje con carga]]+dataMercanciaContenedores[[#This Row],[Toneladas en contenedores embarcadas en cabotaje vacíos]]</f>
        <v>208355</v>
      </c>
      <c r="H269" s="2">
        <f>427370</f>
        <v>427370</v>
      </c>
      <c r="I269" s="2">
        <v>12965</v>
      </c>
      <c r="J269" s="3">
        <f>+dataMercanciaContenedores[[#This Row],[Toneladas en contenedores desembarcadas en cabotaje con carga]]+dataMercanciaContenedores[[#This Row],[Toneladas en contenedores desembarcadas en cabotaje vacíos]]</f>
        <v>440335</v>
      </c>
      <c r="K269" s="3">
        <f>+dataMercanciaContenedores[[#This Row],[Toneladas en contenedores embarcadas en cabotaje con carga]]+dataMercanciaContenedores[[#This Row],[Toneladas en contenedores desembarcadas en cabotaje con carga]]</f>
        <v>550169</v>
      </c>
      <c r="L269" s="3">
        <f>+dataMercanciaContenedores[[#This Row],[Toneladas en contenedores embarcadas en cabotaje vacíos]]+dataMercanciaContenedores[[#This Row],[Toneladas en contenedores desembarcadas en cabotaje vacíos]]</f>
        <v>98521</v>
      </c>
      <c r="M269" s="3">
        <f>+dataMercanciaContenedores[[#This Row],[TOTAL toneladas en contenedores en cabotaje con carga]]+dataMercanciaContenedores[[#This Row],[TOTAL toneladas en contenedores en cabotaje vacíos]]</f>
        <v>648690</v>
      </c>
      <c r="N269" s="2">
        <f>5880419+147</f>
        <v>5880566</v>
      </c>
      <c r="O269" s="2">
        <f>376051+29827</f>
        <v>405878</v>
      </c>
      <c r="P269" s="3">
        <f>+dataMercanciaContenedores[[#This Row],[Toneladas en contenedores embarcadas en exterior con carga]]+dataMercanciaContenedores[[#This Row],[Toneladas en contenedores embarcadas en exterior vacíos]]</f>
        <v>6286444</v>
      </c>
      <c r="Q269" s="2">
        <f>7165300+18139-13214</f>
        <v>7170225</v>
      </c>
      <c r="R269" s="2">
        <v>158062</v>
      </c>
      <c r="S269" s="3">
        <f>+dataMercanciaContenedores[[#This Row],[Toneladas en contenedores desembarcadas en exterior con carga]]+dataMercanciaContenedores[[#This Row],[Toneladas en contenedores desembarcadas en exterior vacíos]]</f>
        <v>7328287</v>
      </c>
      <c r="T269" s="3">
        <f>+dataMercanciaContenedores[[#This Row],[Toneladas en contenedores embarcadas en exterior con carga]]+dataMercanciaContenedores[[#This Row],[Toneladas en contenedores desembarcadas en exterior con carga]]</f>
        <v>13050791</v>
      </c>
      <c r="U269" s="3">
        <f>+dataMercanciaContenedores[[#This Row],[Toneladas en contenedores embarcadas en exterior vacíos]]+dataMercanciaContenedores[[#This Row],[Toneladas en contenedores desembarcadas en exterior vacíos]]</f>
        <v>563940</v>
      </c>
      <c r="V269" s="3">
        <f>+dataMercanciaContenedores[[#This Row],[TOTAL toneladas en contenedores en exterior con carga]]+dataMercanciaContenedores[[#This Row],[TOTAL toneladas en contenedores en exterior vacíos]]</f>
        <v>13614731</v>
      </c>
      <c r="W269" s="3">
        <f>+dataMercanciaContenedores[[#This Row],[Toneladas en contenedores embarcadas en cabotaje con carga]]+dataMercanciaContenedores[[#This Row],[Toneladas en contenedores embarcadas en exterior con carga]]</f>
        <v>6003365</v>
      </c>
      <c r="X269" s="3">
        <f>+dataMercanciaContenedores[[#This Row],[Toneladas en contenedores embarcadas en cabotaje vacíos]]+dataMercanciaContenedores[[#This Row],[Toneladas en contenedores embarcadas en exterior vacíos]]</f>
        <v>491434</v>
      </c>
      <c r="Y269" s="3">
        <f>+dataMercanciaContenedores[[#This Row],[TOTAL Toneladas en contenedores con carga embarcadas]]+dataMercanciaContenedores[[#This Row],[TOTAL Toneladas en contenedores vacíos embarcadas]]</f>
        <v>6494799</v>
      </c>
      <c r="Z269" s="3">
        <f>+dataMercanciaContenedores[[#This Row],[Toneladas en contenedores desembarcadas en cabotaje con carga]]+dataMercanciaContenedores[[#This Row],[Toneladas en contenedores desembarcadas en exterior con carga]]</f>
        <v>7597595</v>
      </c>
      <c r="AA269" s="3">
        <f>+dataMercanciaContenedores[[#This Row],[Toneladas en contenedores desembarcadas en cabotaje vacíos]]+dataMercanciaContenedores[[#This Row],[Toneladas en contenedores desembarcadas en exterior vacíos]]</f>
        <v>171027</v>
      </c>
      <c r="AB269" s="3">
        <f>+dataMercanciaContenedores[[#This Row],[TOTAL Toneladas en contenedores con carga desembarcadas]]+dataMercanciaContenedores[[#This Row],[TOTAL Toneladas en contenedores vacíos desembarcadas]]</f>
        <v>7768622</v>
      </c>
      <c r="AC269" s="3">
        <f>+dataMercanciaContenedores[[#This Row],[TOTAL toneladas embarcadas en contenedor]]+dataMercanciaContenedores[[#This Row],[TOTAL toneladas desembarcadas en contenedor]]</f>
        <v>14263421</v>
      </c>
    </row>
    <row r="270" spans="1:29" hidden="1" x14ac:dyDescent="0.2">
      <c r="A270" s="1">
        <v>2012</v>
      </c>
      <c r="B270" s="1" t="s">
        <v>26</v>
      </c>
      <c r="C270" s="1" t="s">
        <v>40</v>
      </c>
      <c r="D270" s="1" t="s">
        <v>41</v>
      </c>
      <c r="E270" s="2">
        <v>219413</v>
      </c>
      <c r="F270" s="2">
        <v>9847</v>
      </c>
      <c r="G270" s="3">
        <f>+dataMercanciaContenedores[[#This Row],[Toneladas en contenedores embarcadas en cabotaje con carga]]+dataMercanciaContenedores[[#This Row],[Toneladas en contenedores embarcadas en cabotaje vacíos]]</f>
        <v>229260</v>
      </c>
      <c r="H270" s="2">
        <v>293866</v>
      </c>
      <c r="I270" s="2">
        <v>17461</v>
      </c>
      <c r="J270" s="3">
        <f>+dataMercanciaContenedores[[#This Row],[Toneladas en contenedores desembarcadas en cabotaje con carga]]+dataMercanciaContenedores[[#This Row],[Toneladas en contenedores desembarcadas en cabotaje vacíos]]</f>
        <v>311327</v>
      </c>
      <c r="K270" s="3">
        <f>+dataMercanciaContenedores[[#This Row],[Toneladas en contenedores embarcadas en cabotaje con carga]]+dataMercanciaContenedores[[#This Row],[Toneladas en contenedores desembarcadas en cabotaje con carga]]</f>
        <v>513279</v>
      </c>
      <c r="L270" s="3">
        <f>+dataMercanciaContenedores[[#This Row],[Toneladas en contenedores embarcadas en cabotaje vacíos]]+dataMercanciaContenedores[[#This Row],[Toneladas en contenedores desembarcadas en cabotaje vacíos]]</f>
        <v>27308</v>
      </c>
      <c r="M270" s="3">
        <f>+dataMercanciaContenedores[[#This Row],[TOTAL toneladas en contenedores en cabotaje con carga]]+dataMercanciaContenedores[[#This Row],[TOTAL toneladas en contenedores en cabotaje vacíos]]</f>
        <v>540587</v>
      </c>
      <c r="N270" s="2">
        <v>1705601</v>
      </c>
      <c r="O270" s="2">
        <v>56039</v>
      </c>
      <c r="P270" s="3">
        <f>+dataMercanciaContenedores[[#This Row],[Toneladas en contenedores embarcadas en exterior con carga]]+dataMercanciaContenedores[[#This Row],[Toneladas en contenedores embarcadas en exterior vacíos]]</f>
        <v>1761640</v>
      </c>
      <c r="Q270" s="2">
        <v>1393325</v>
      </c>
      <c r="R270" s="2">
        <v>60624</v>
      </c>
      <c r="S270" s="3">
        <f>+dataMercanciaContenedores[[#This Row],[Toneladas en contenedores desembarcadas en exterior con carga]]+dataMercanciaContenedores[[#This Row],[Toneladas en contenedores desembarcadas en exterior vacíos]]</f>
        <v>1453949</v>
      </c>
      <c r="T270" s="3">
        <f>+dataMercanciaContenedores[[#This Row],[Toneladas en contenedores embarcadas en exterior con carga]]+dataMercanciaContenedores[[#This Row],[Toneladas en contenedores desembarcadas en exterior con carga]]</f>
        <v>3098926</v>
      </c>
      <c r="U270" s="3">
        <f>+dataMercanciaContenedores[[#This Row],[Toneladas en contenedores embarcadas en exterior vacíos]]+dataMercanciaContenedores[[#This Row],[Toneladas en contenedores desembarcadas en exterior vacíos]]</f>
        <v>116663</v>
      </c>
      <c r="V270" s="3">
        <f>+dataMercanciaContenedores[[#This Row],[TOTAL toneladas en contenedores en exterior con carga]]+dataMercanciaContenedores[[#This Row],[TOTAL toneladas en contenedores en exterior vacíos]]</f>
        <v>3215589</v>
      </c>
      <c r="W270" s="3">
        <f>+dataMercanciaContenedores[[#This Row],[Toneladas en contenedores embarcadas en cabotaje con carga]]+dataMercanciaContenedores[[#This Row],[Toneladas en contenedores embarcadas en exterior con carga]]</f>
        <v>1925014</v>
      </c>
      <c r="X270" s="3">
        <f>+dataMercanciaContenedores[[#This Row],[Toneladas en contenedores embarcadas en cabotaje vacíos]]+dataMercanciaContenedores[[#This Row],[Toneladas en contenedores embarcadas en exterior vacíos]]</f>
        <v>65886</v>
      </c>
      <c r="Y270" s="3">
        <f>+dataMercanciaContenedores[[#This Row],[TOTAL Toneladas en contenedores con carga embarcadas]]+dataMercanciaContenedores[[#This Row],[TOTAL Toneladas en contenedores vacíos embarcadas]]</f>
        <v>1990900</v>
      </c>
      <c r="Z270" s="3">
        <f>+dataMercanciaContenedores[[#This Row],[Toneladas en contenedores desembarcadas en cabotaje con carga]]+dataMercanciaContenedores[[#This Row],[Toneladas en contenedores desembarcadas en exterior con carga]]</f>
        <v>1687191</v>
      </c>
      <c r="AA270" s="3">
        <f>+dataMercanciaContenedores[[#This Row],[Toneladas en contenedores desembarcadas en cabotaje vacíos]]+dataMercanciaContenedores[[#This Row],[Toneladas en contenedores desembarcadas en exterior vacíos]]</f>
        <v>78085</v>
      </c>
      <c r="AB270" s="3">
        <f>+dataMercanciaContenedores[[#This Row],[TOTAL Toneladas en contenedores con carga desembarcadas]]+dataMercanciaContenedores[[#This Row],[TOTAL Toneladas en contenedores vacíos desembarcadas]]</f>
        <v>1765276</v>
      </c>
      <c r="AC270" s="3">
        <f>+dataMercanciaContenedores[[#This Row],[TOTAL toneladas embarcadas en contenedor]]+dataMercanciaContenedores[[#This Row],[TOTAL toneladas desembarcadas en contenedor]]</f>
        <v>3756176</v>
      </c>
    </row>
    <row r="271" spans="1:29" hidden="1" x14ac:dyDescent="0.2">
      <c r="A271" s="1">
        <v>2012</v>
      </c>
      <c r="B271" s="1" t="s">
        <v>27</v>
      </c>
      <c r="C271" s="1" t="s">
        <v>40</v>
      </c>
      <c r="D271" s="1" t="s">
        <v>41</v>
      </c>
      <c r="E271" s="2">
        <v>37933</v>
      </c>
      <c r="F271" s="2">
        <v>2130</v>
      </c>
      <c r="G271" s="3">
        <f>+dataMercanciaContenedores[[#This Row],[Toneladas en contenedores embarcadas en cabotaje con carga]]+dataMercanciaContenedores[[#This Row],[Toneladas en contenedores embarcadas en cabotaje vacíos]]</f>
        <v>40063</v>
      </c>
      <c r="H271" s="2">
        <v>18627</v>
      </c>
      <c r="I271" s="2">
        <v>2220</v>
      </c>
      <c r="J271" s="3">
        <f>+dataMercanciaContenedores[[#This Row],[Toneladas en contenedores desembarcadas en cabotaje con carga]]+dataMercanciaContenedores[[#This Row],[Toneladas en contenedores desembarcadas en cabotaje vacíos]]</f>
        <v>20847</v>
      </c>
      <c r="K271" s="3">
        <f>+dataMercanciaContenedores[[#This Row],[Toneladas en contenedores embarcadas en cabotaje con carga]]+dataMercanciaContenedores[[#This Row],[Toneladas en contenedores desembarcadas en cabotaje con carga]]</f>
        <v>56560</v>
      </c>
      <c r="L271" s="3">
        <f>+dataMercanciaContenedores[[#This Row],[Toneladas en contenedores embarcadas en cabotaje vacíos]]+dataMercanciaContenedores[[#This Row],[Toneladas en contenedores desembarcadas en cabotaje vacíos]]</f>
        <v>4350</v>
      </c>
      <c r="M271" s="3">
        <f>+dataMercanciaContenedores[[#This Row],[TOTAL toneladas en contenedores en cabotaje con carga]]+dataMercanciaContenedores[[#This Row],[TOTAL toneladas en contenedores en cabotaje vacíos]]</f>
        <v>60910</v>
      </c>
      <c r="N271" s="2">
        <f>75636+883</f>
        <v>76519</v>
      </c>
      <c r="O271" s="2">
        <v>22817</v>
      </c>
      <c r="P271" s="3">
        <f>+dataMercanciaContenedores[[#This Row],[Toneladas en contenedores embarcadas en exterior con carga]]+dataMercanciaContenedores[[#This Row],[Toneladas en contenedores embarcadas en exterior vacíos]]</f>
        <v>99336</v>
      </c>
      <c r="Q271" s="2">
        <f>195105+885-50</f>
        <v>195940</v>
      </c>
      <c r="R271" s="2">
        <v>2770</v>
      </c>
      <c r="S271" s="3">
        <f>+dataMercanciaContenedores[[#This Row],[Toneladas en contenedores desembarcadas en exterior con carga]]+dataMercanciaContenedores[[#This Row],[Toneladas en contenedores desembarcadas en exterior vacíos]]</f>
        <v>198710</v>
      </c>
      <c r="T271" s="3">
        <f>+dataMercanciaContenedores[[#This Row],[Toneladas en contenedores embarcadas en exterior con carga]]+dataMercanciaContenedores[[#This Row],[Toneladas en contenedores desembarcadas en exterior con carga]]</f>
        <v>272459</v>
      </c>
      <c r="U271" s="3">
        <f>+dataMercanciaContenedores[[#This Row],[Toneladas en contenedores embarcadas en exterior vacíos]]+dataMercanciaContenedores[[#This Row],[Toneladas en contenedores desembarcadas en exterior vacíos]]</f>
        <v>25587</v>
      </c>
      <c r="V271" s="3">
        <f>+dataMercanciaContenedores[[#This Row],[TOTAL toneladas en contenedores en exterior con carga]]+dataMercanciaContenedores[[#This Row],[TOTAL toneladas en contenedores en exterior vacíos]]</f>
        <v>298046</v>
      </c>
      <c r="W271" s="3">
        <f>+dataMercanciaContenedores[[#This Row],[Toneladas en contenedores embarcadas en cabotaje con carga]]+dataMercanciaContenedores[[#This Row],[Toneladas en contenedores embarcadas en exterior con carga]]</f>
        <v>114452</v>
      </c>
      <c r="X271" s="3">
        <f>+dataMercanciaContenedores[[#This Row],[Toneladas en contenedores embarcadas en cabotaje vacíos]]+dataMercanciaContenedores[[#This Row],[Toneladas en contenedores embarcadas en exterior vacíos]]</f>
        <v>24947</v>
      </c>
      <c r="Y271" s="3">
        <f>+dataMercanciaContenedores[[#This Row],[TOTAL Toneladas en contenedores con carga embarcadas]]+dataMercanciaContenedores[[#This Row],[TOTAL Toneladas en contenedores vacíos embarcadas]]</f>
        <v>139399</v>
      </c>
      <c r="Z271" s="3">
        <f>+dataMercanciaContenedores[[#This Row],[Toneladas en contenedores desembarcadas en cabotaje con carga]]+dataMercanciaContenedores[[#This Row],[Toneladas en contenedores desembarcadas en exterior con carga]]</f>
        <v>214567</v>
      </c>
      <c r="AA271" s="3">
        <f>+dataMercanciaContenedores[[#This Row],[Toneladas en contenedores desembarcadas en cabotaje vacíos]]+dataMercanciaContenedores[[#This Row],[Toneladas en contenedores desembarcadas en exterior vacíos]]</f>
        <v>4990</v>
      </c>
      <c r="AB271" s="3">
        <f>+dataMercanciaContenedores[[#This Row],[TOTAL Toneladas en contenedores con carga desembarcadas]]+dataMercanciaContenedores[[#This Row],[TOTAL Toneladas en contenedores vacíos desembarcadas]]</f>
        <v>219557</v>
      </c>
      <c r="AC271" s="3">
        <f>+dataMercanciaContenedores[[#This Row],[TOTAL toneladas embarcadas en contenedor]]+dataMercanciaContenedores[[#This Row],[TOTAL toneladas desembarcadas en contenedor]]</f>
        <v>358956</v>
      </c>
    </row>
    <row r="272" spans="1:29" hidden="1" x14ac:dyDescent="0.2">
      <c r="A272" s="1">
        <v>2012</v>
      </c>
      <c r="B272" s="1" t="s">
        <v>28</v>
      </c>
      <c r="C272" s="1" t="s">
        <v>40</v>
      </c>
      <c r="D272" s="1" t="s">
        <v>41</v>
      </c>
      <c r="E272" s="2">
        <v>2376</v>
      </c>
      <c r="F272" s="2">
        <v>26443</v>
      </c>
      <c r="G272" s="3">
        <f>+dataMercanciaContenedores[[#This Row],[Toneladas en contenedores embarcadas en cabotaje con carga]]+dataMercanciaContenedores[[#This Row],[Toneladas en contenedores embarcadas en cabotaje vacíos]]</f>
        <v>28819</v>
      </c>
      <c r="H272" s="2">
        <v>46624</v>
      </c>
      <c r="I272" s="2">
        <v>6</v>
      </c>
      <c r="J272" s="3">
        <f>+dataMercanciaContenedores[[#This Row],[Toneladas en contenedores desembarcadas en cabotaje con carga]]+dataMercanciaContenedores[[#This Row],[Toneladas en contenedores desembarcadas en cabotaje vacíos]]</f>
        <v>46630</v>
      </c>
      <c r="K272" s="3">
        <f>+dataMercanciaContenedores[[#This Row],[Toneladas en contenedores embarcadas en cabotaje con carga]]+dataMercanciaContenedores[[#This Row],[Toneladas en contenedores desembarcadas en cabotaje con carga]]</f>
        <v>49000</v>
      </c>
      <c r="L272" s="3">
        <f>+dataMercanciaContenedores[[#This Row],[Toneladas en contenedores embarcadas en cabotaje vacíos]]+dataMercanciaContenedores[[#This Row],[Toneladas en contenedores desembarcadas en cabotaje vacíos]]</f>
        <v>26449</v>
      </c>
      <c r="M272" s="3">
        <f>+dataMercanciaContenedores[[#This Row],[TOTAL toneladas en contenedores en cabotaje con carga]]+dataMercanciaContenedores[[#This Row],[TOTAL toneladas en contenedores en cabotaje vacíos]]</f>
        <v>75449</v>
      </c>
      <c r="N272" s="2">
        <v>996</v>
      </c>
      <c r="O272" s="2">
        <v>5614</v>
      </c>
      <c r="P272" s="3">
        <f>+dataMercanciaContenedores[[#This Row],[Toneladas en contenedores embarcadas en exterior con carga]]+dataMercanciaContenedores[[#This Row],[Toneladas en contenedores embarcadas en exterior vacíos]]</f>
        <v>6610</v>
      </c>
      <c r="Q272" s="2">
        <v>170985</v>
      </c>
      <c r="R272" s="2">
        <v>0</v>
      </c>
      <c r="S272" s="3">
        <f>+dataMercanciaContenedores[[#This Row],[Toneladas en contenedores desembarcadas en exterior con carga]]+dataMercanciaContenedores[[#This Row],[Toneladas en contenedores desembarcadas en exterior vacíos]]</f>
        <v>170985</v>
      </c>
      <c r="T272" s="3">
        <f>+dataMercanciaContenedores[[#This Row],[Toneladas en contenedores embarcadas en exterior con carga]]+dataMercanciaContenedores[[#This Row],[Toneladas en contenedores desembarcadas en exterior con carga]]</f>
        <v>171981</v>
      </c>
      <c r="U272" s="3">
        <f>+dataMercanciaContenedores[[#This Row],[Toneladas en contenedores embarcadas en exterior vacíos]]+dataMercanciaContenedores[[#This Row],[Toneladas en contenedores desembarcadas en exterior vacíos]]</f>
        <v>5614</v>
      </c>
      <c r="V272" s="3">
        <f>+dataMercanciaContenedores[[#This Row],[TOTAL toneladas en contenedores en exterior con carga]]+dataMercanciaContenedores[[#This Row],[TOTAL toneladas en contenedores en exterior vacíos]]</f>
        <v>177595</v>
      </c>
      <c r="W272" s="3">
        <f>+dataMercanciaContenedores[[#This Row],[Toneladas en contenedores embarcadas en cabotaje con carga]]+dataMercanciaContenedores[[#This Row],[Toneladas en contenedores embarcadas en exterior con carga]]</f>
        <v>3372</v>
      </c>
      <c r="X272" s="3">
        <f>+dataMercanciaContenedores[[#This Row],[Toneladas en contenedores embarcadas en cabotaje vacíos]]+dataMercanciaContenedores[[#This Row],[Toneladas en contenedores embarcadas en exterior vacíos]]</f>
        <v>32057</v>
      </c>
      <c r="Y272" s="3">
        <f>+dataMercanciaContenedores[[#This Row],[TOTAL Toneladas en contenedores con carga embarcadas]]+dataMercanciaContenedores[[#This Row],[TOTAL Toneladas en contenedores vacíos embarcadas]]</f>
        <v>35429</v>
      </c>
      <c r="Z272" s="3">
        <f>+dataMercanciaContenedores[[#This Row],[Toneladas en contenedores desembarcadas en cabotaje con carga]]+dataMercanciaContenedores[[#This Row],[Toneladas en contenedores desembarcadas en exterior con carga]]</f>
        <v>217609</v>
      </c>
      <c r="AA272" s="3">
        <f>+dataMercanciaContenedores[[#This Row],[Toneladas en contenedores desembarcadas en cabotaje vacíos]]+dataMercanciaContenedores[[#This Row],[Toneladas en contenedores desembarcadas en exterior vacíos]]</f>
        <v>6</v>
      </c>
      <c r="AB272" s="3">
        <f>+dataMercanciaContenedores[[#This Row],[TOTAL Toneladas en contenedores con carga desembarcadas]]+dataMercanciaContenedores[[#This Row],[TOTAL Toneladas en contenedores vacíos desembarcadas]]</f>
        <v>217615</v>
      </c>
      <c r="AC272" s="3">
        <f>+dataMercanciaContenedores[[#This Row],[TOTAL toneladas embarcadas en contenedor]]+dataMercanciaContenedores[[#This Row],[TOTAL toneladas desembarcadas en contenedor]]</f>
        <v>253044</v>
      </c>
    </row>
    <row r="273" spans="1:29" hidden="1" x14ac:dyDescent="0.2">
      <c r="A273" s="1">
        <v>2012</v>
      </c>
      <c r="B273" s="1" t="s">
        <v>29</v>
      </c>
      <c r="C273" s="1" t="s">
        <v>40</v>
      </c>
      <c r="D273" s="1" t="s">
        <v>41</v>
      </c>
      <c r="E273" s="2">
        <v>50</v>
      </c>
      <c r="F273" s="2">
        <v>18</v>
      </c>
      <c r="G273" s="3">
        <f>+dataMercanciaContenedores[[#This Row],[Toneladas en contenedores embarcadas en cabotaje con carga]]+dataMercanciaContenedores[[#This Row],[Toneladas en contenedores embarcadas en cabotaje vacíos]]</f>
        <v>68</v>
      </c>
      <c r="H273" s="2">
        <v>0</v>
      </c>
      <c r="I273" s="2">
        <v>4670</v>
      </c>
      <c r="J273" s="3">
        <f>+dataMercanciaContenedores[[#This Row],[Toneladas en contenedores desembarcadas en cabotaje con carga]]+dataMercanciaContenedores[[#This Row],[Toneladas en contenedores desembarcadas en cabotaje vacíos]]</f>
        <v>4670</v>
      </c>
      <c r="K273" s="3">
        <f>+dataMercanciaContenedores[[#This Row],[Toneladas en contenedores embarcadas en cabotaje con carga]]+dataMercanciaContenedores[[#This Row],[Toneladas en contenedores desembarcadas en cabotaje con carga]]</f>
        <v>50</v>
      </c>
      <c r="L273" s="3">
        <f>+dataMercanciaContenedores[[#This Row],[Toneladas en contenedores embarcadas en cabotaje vacíos]]+dataMercanciaContenedores[[#This Row],[Toneladas en contenedores desembarcadas en cabotaje vacíos]]</f>
        <v>4688</v>
      </c>
      <c r="M273" s="3">
        <f>+dataMercanciaContenedores[[#This Row],[TOTAL toneladas en contenedores en cabotaje con carga]]+dataMercanciaContenedores[[#This Row],[TOTAL toneladas en contenedores en cabotaje vacíos]]</f>
        <v>4738</v>
      </c>
      <c r="N273" s="2">
        <v>43542</v>
      </c>
      <c r="O273" s="2">
        <v>136</v>
      </c>
      <c r="P273" s="3">
        <f>+dataMercanciaContenedores[[#This Row],[Toneladas en contenedores embarcadas en exterior con carga]]+dataMercanciaContenedores[[#This Row],[Toneladas en contenedores embarcadas en exterior vacíos]]</f>
        <v>43678</v>
      </c>
      <c r="Q273" s="2">
        <v>6178</v>
      </c>
      <c r="R273" s="2">
        <v>1042</v>
      </c>
      <c r="S273" s="3">
        <f>+dataMercanciaContenedores[[#This Row],[Toneladas en contenedores desembarcadas en exterior con carga]]+dataMercanciaContenedores[[#This Row],[Toneladas en contenedores desembarcadas en exterior vacíos]]</f>
        <v>7220</v>
      </c>
      <c r="T273" s="3">
        <f>+dataMercanciaContenedores[[#This Row],[Toneladas en contenedores embarcadas en exterior con carga]]+dataMercanciaContenedores[[#This Row],[Toneladas en contenedores desembarcadas en exterior con carga]]</f>
        <v>49720</v>
      </c>
      <c r="U273" s="3">
        <f>+dataMercanciaContenedores[[#This Row],[Toneladas en contenedores embarcadas en exterior vacíos]]+dataMercanciaContenedores[[#This Row],[Toneladas en contenedores desembarcadas en exterior vacíos]]</f>
        <v>1178</v>
      </c>
      <c r="V273" s="3">
        <f>+dataMercanciaContenedores[[#This Row],[TOTAL toneladas en contenedores en exterior con carga]]+dataMercanciaContenedores[[#This Row],[TOTAL toneladas en contenedores en exterior vacíos]]</f>
        <v>50898</v>
      </c>
      <c r="W273" s="3">
        <f>+dataMercanciaContenedores[[#This Row],[Toneladas en contenedores embarcadas en cabotaje con carga]]+dataMercanciaContenedores[[#This Row],[Toneladas en contenedores embarcadas en exterior con carga]]</f>
        <v>43592</v>
      </c>
      <c r="X273" s="3">
        <f>+dataMercanciaContenedores[[#This Row],[Toneladas en contenedores embarcadas en cabotaje vacíos]]+dataMercanciaContenedores[[#This Row],[Toneladas en contenedores embarcadas en exterior vacíos]]</f>
        <v>154</v>
      </c>
      <c r="Y273" s="3">
        <f>+dataMercanciaContenedores[[#This Row],[TOTAL Toneladas en contenedores con carga embarcadas]]+dataMercanciaContenedores[[#This Row],[TOTAL Toneladas en contenedores vacíos embarcadas]]</f>
        <v>43746</v>
      </c>
      <c r="Z273" s="3">
        <f>+dataMercanciaContenedores[[#This Row],[Toneladas en contenedores desembarcadas en cabotaje con carga]]+dataMercanciaContenedores[[#This Row],[Toneladas en contenedores desembarcadas en exterior con carga]]</f>
        <v>6178</v>
      </c>
      <c r="AA273" s="3">
        <f>+dataMercanciaContenedores[[#This Row],[Toneladas en contenedores desembarcadas en cabotaje vacíos]]+dataMercanciaContenedores[[#This Row],[Toneladas en contenedores desembarcadas en exterior vacíos]]</f>
        <v>5712</v>
      </c>
      <c r="AB273" s="3">
        <f>+dataMercanciaContenedores[[#This Row],[TOTAL Toneladas en contenedores con carga desembarcadas]]+dataMercanciaContenedores[[#This Row],[TOTAL Toneladas en contenedores vacíos desembarcadas]]</f>
        <v>11890</v>
      </c>
      <c r="AC273" s="3">
        <f>+dataMercanciaContenedores[[#This Row],[TOTAL toneladas embarcadas en contenedor]]+dataMercanciaContenedores[[#This Row],[TOTAL toneladas desembarcadas en contenedor]]</f>
        <v>55636</v>
      </c>
    </row>
    <row r="274" spans="1:29" hidden="1" x14ac:dyDescent="0.2">
      <c r="A274" s="1">
        <v>2012</v>
      </c>
      <c r="B274" s="1" t="s">
        <v>30</v>
      </c>
      <c r="C274" s="1" t="s">
        <v>40</v>
      </c>
      <c r="D274" s="1" t="s">
        <v>41</v>
      </c>
      <c r="E274" s="2">
        <v>0</v>
      </c>
      <c r="F274" s="2">
        <v>0</v>
      </c>
      <c r="G274" s="3">
        <f>+dataMercanciaContenedores[[#This Row],[Toneladas en contenedores embarcadas en cabotaje con carga]]+dataMercanciaContenedores[[#This Row],[Toneladas en contenedores embarcadas en cabotaje vacíos]]</f>
        <v>0</v>
      </c>
      <c r="H274" s="2">
        <v>0</v>
      </c>
      <c r="I274" s="2">
        <v>0</v>
      </c>
      <c r="J274" s="3">
        <f>+dataMercanciaContenedores[[#This Row],[Toneladas en contenedores desembarcadas en cabotaje con carga]]+dataMercanciaContenedores[[#This Row],[Toneladas en contenedores desembarcadas en cabotaje vacíos]]</f>
        <v>0</v>
      </c>
      <c r="K274" s="3">
        <f>+dataMercanciaContenedores[[#This Row],[Toneladas en contenedores embarcadas en cabotaje con carga]]+dataMercanciaContenedores[[#This Row],[Toneladas en contenedores desembarcadas en cabotaje con carga]]</f>
        <v>0</v>
      </c>
      <c r="L274" s="3">
        <f>+dataMercanciaContenedores[[#This Row],[Toneladas en contenedores embarcadas en cabotaje vacíos]]+dataMercanciaContenedores[[#This Row],[Toneladas en contenedores desembarcadas en cabotaje vacíos]]</f>
        <v>0</v>
      </c>
      <c r="M274" s="3">
        <f>+dataMercanciaContenedores[[#This Row],[TOTAL toneladas en contenedores en cabotaje con carga]]+dataMercanciaContenedores[[#This Row],[TOTAL toneladas en contenedores en cabotaje vacíos]]</f>
        <v>0</v>
      </c>
      <c r="N274" s="2">
        <v>0</v>
      </c>
      <c r="O274" s="2">
        <v>0</v>
      </c>
      <c r="P274" s="3">
        <f>+dataMercanciaContenedores[[#This Row],[Toneladas en contenedores embarcadas en exterior con carga]]+dataMercanciaContenedores[[#This Row],[Toneladas en contenedores embarcadas en exterior vacíos]]</f>
        <v>0</v>
      </c>
      <c r="Q274" s="2">
        <v>0</v>
      </c>
      <c r="R274" s="2">
        <v>0</v>
      </c>
      <c r="S274" s="3">
        <f>+dataMercanciaContenedores[[#This Row],[Toneladas en contenedores desembarcadas en exterior con carga]]+dataMercanciaContenedores[[#This Row],[Toneladas en contenedores desembarcadas en exterior vacíos]]</f>
        <v>0</v>
      </c>
      <c r="T274" s="3">
        <f>+dataMercanciaContenedores[[#This Row],[Toneladas en contenedores embarcadas en exterior con carga]]+dataMercanciaContenedores[[#This Row],[Toneladas en contenedores desembarcadas en exterior con carga]]</f>
        <v>0</v>
      </c>
      <c r="U274" s="3">
        <f>+dataMercanciaContenedores[[#This Row],[Toneladas en contenedores embarcadas en exterior vacíos]]+dataMercanciaContenedores[[#This Row],[Toneladas en contenedores desembarcadas en exterior vacíos]]</f>
        <v>0</v>
      </c>
      <c r="V274" s="3">
        <f>+dataMercanciaContenedores[[#This Row],[TOTAL toneladas en contenedores en exterior con carga]]+dataMercanciaContenedores[[#This Row],[TOTAL toneladas en contenedores en exterior vacíos]]</f>
        <v>0</v>
      </c>
      <c r="W274" s="3">
        <f>+dataMercanciaContenedores[[#This Row],[Toneladas en contenedores embarcadas en cabotaje con carga]]+dataMercanciaContenedores[[#This Row],[Toneladas en contenedores embarcadas en exterior con carga]]</f>
        <v>0</v>
      </c>
      <c r="X274" s="3">
        <f>+dataMercanciaContenedores[[#This Row],[Toneladas en contenedores embarcadas en cabotaje vacíos]]+dataMercanciaContenedores[[#This Row],[Toneladas en contenedores embarcadas en exterior vacíos]]</f>
        <v>0</v>
      </c>
      <c r="Y274" s="3">
        <f>+dataMercanciaContenedores[[#This Row],[TOTAL Toneladas en contenedores con carga embarcadas]]+dataMercanciaContenedores[[#This Row],[TOTAL Toneladas en contenedores vacíos embarcadas]]</f>
        <v>0</v>
      </c>
      <c r="Z274" s="3">
        <f>+dataMercanciaContenedores[[#This Row],[Toneladas en contenedores desembarcadas en cabotaje con carga]]+dataMercanciaContenedores[[#This Row],[Toneladas en contenedores desembarcadas en exterior con carga]]</f>
        <v>0</v>
      </c>
      <c r="AA274" s="3">
        <f>+dataMercanciaContenedores[[#This Row],[Toneladas en contenedores desembarcadas en cabotaje vacíos]]+dataMercanciaContenedores[[#This Row],[Toneladas en contenedores desembarcadas en exterior vacíos]]</f>
        <v>0</v>
      </c>
      <c r="AB274" s="3">
        <f>+dataMercanciaContenedores[[#This Row],[TOTAL Toneladas en contenedores con carga desembarcadas]]+dataMercanciaContenedores[[#This Row],[TOTAL Toneladas en contenedores vacíos desembarcadas]]</f>
        <v>0</v>
      </c>
      <c r="AC274" s="3">
        <f>+dataMercanciaContenedores[[#This Row],[TOTAL toneladas embarcadas en contenedor]]+dataMercanciaContenedores[[#This Row],[TOTAL toneladas desembarcadas en contenedor]]</f>
        <v>0</v>
      </c>
    </row>
    <row r="275" spans="1:29" hidden="1" x14ac:dyDescent="0.2">
      <c r="A275" s="1">
        <v>2012</v>
      </c>
      <c r="B275" s="1" t="s">
        <v>31</v>
      </c>
      <c r="C275" s="1" t="s">
        <v>40</v>
      </c>
      <c r="D275" s="1" t="s">
        <v>41</v>
      </c>
      <c r="E275" s="2">
        <v>433796</v>
      </c>
      <c r="F275" s="2">
        <f>239904+20</f>
        <v>239924</v>
      </c>
      <c r="G275" s="3">
        <f>+dataMercanciaContenedores[[#This Row],[Toneladas en contenedores embarcadas en cabotaje con carga]]+dataMercanciaContenedores[[#This Row],[Toneladas en contenedores embarcadas en cabotaje vacíos]]</f>
        <v>673720</v>
      </c>
      <c r="H275" s="2">
        <v>1409228</v>
      </c>
      <c r="I275" s="2">
        <f>29713+99</f>
        <v>29812</v>
      </c>
      <c r="J275" s="3">
        <f>+dataMercanciaContenedores[[#This Row],[Toneladas en contenedores desembarcadas en cabotaje con carga]]+dataMercanciaContenedores[[#This Row],[Toneladas en contenedores desembarcadas en cabotaje vacíos]]</f>
        <v>1439040</v>
      </c>
      <c r="K275" s="3">
        <f>+dataMercanciaContenedores[[#This Row],[Toneladas en contenedores embarcadas en cabotaje con carga]]+dataMercanciaContenedores[[#This Row],[Toneladas en contenedores desembarcadas en cabotaje con carga]]</f>
        <v>1843024</v>
      </c>
      <c r="L275" s="3">
        <f>+dataMercanciaContenedores[[#This Row],[Toneladas en contenedores embarcadas en cabotaje vacíos]]+dataMercanciaContenedores[[#This Row],[Toneladas en contenedores desembarcadas en cabotaje vacíos]]</f>
        <v>269736</v>
      </c>
      <c r="M275" s="3">
        <f>+dataMercanciaContenedores[[#This Row],[TOTAL toneladas en contenedores en cabotaje con carga]]+dataMercanciaContenedores[[#This Row],[TOTAL toneladas en contenedores en cabotaje vacíos]]</f>
        <v>2112760</v>
      </c>
      <c r="N275" s="2">
        <v>48981</v>
      </c>
      <c r="O275" s="2">
        <v>16997</v>
      </c>
      <c r="P275" s="3">
        <f>+dataMercanciaContenedores[[#This Row],[Toneladas en contenedores embarcadas en exterior con carga]]+dataMercanciaContenedores[[#This Row],[Toneladas en contenedores embarcadas en exterior vacíos]]</f>
        <v>65978</v>
      </c>
      <c r="Q275" s="2">
        <v>336601</v>
      </c>
      <c r="R275" s="2">
        <v>3</v>
      </c>
      <c r="S275" s="3">
        <f>+dataMercanciaContenedores[[#This Row],[Toneladas en contenedores desembarcadas en exterior con carga]]+dataMercanciaContenedores[[#This Row],[Toneladas en contenedores desembarcadas en exterior vacíos]]</f>
        <v>336604</v>
      </c>
      <c r="T275" s="3">
        <f>+dataMercanciaContenedores[[#This Row],[Toneladas en contenedores embarcadas en exterior con carga]]+dataMercanciaContenedores[[#This Row],[Toneladas en contenedores desembarcadas en exterior con carga]]</f>
        <v>385582</v>
      </c>
      <c r="U275" s="3">
        <f>+dataMercanciaContenedores[[#This Row],[Toneladas en contenedores embarcadas en exterior vacíos]]+dataMercanciaContenedores[[#This Row],[Toneladas en contenedores desembarcadas en exterior vacíos]]</f>
        <v>17000</v>
      </c>
      <c r="V275" s="3">
        <f>+dataMercanciaContenedores[[#This Row],[TOTAL toneladas en contenedores en exterior con carga]]+dataMercanciaContenedores[[#This Row],[TOTAL toneladas en contenedores en exterior vacíos]]</f>
        <v>402582</v>
      </c>
      <c r="W275" s="3">
        <f>+dataMercanciaContenedores[[#This Row],[Toneladas en contenedores embarcadas en cabotaje con carga]]+dataMercanciaContenedores[[#This Row],[Toneladas en contenedores embarcadas en exterior con carga]]</f>
        <v>482777</v>
      </c>
      <c r="X275" s="3">
        <f>+dataMercanciaContenedores[[#This Row],[Toneladas en contenedores embarcadas en cabotaje vacíos]]+dataMercanciaContenedores[[#This Row],[Toneladas en contenedores embarcadas en exterior vacíos]]</f>
        <v>256921</v>
      </c>
      <c r="Y275" s="3">
        <f>+dataMercanciaContenedores[[#This Row],[TOTAL Toneladas en contenedores con carga embarcadas]]+dataMercanciaContenedores[[#This Row],[TOTAL Toneladas en contenedores vacíos embarcadas]]</f>
        <v>739698</v>
      </c>
      <c r="Z275" s="3">
        <f>+dataMercanciaContenedores[[#This Row],[Toneladas en contenedores desembarcadas en cabotaje con carga]]+dataMercanciaContenedores[[#This Row],[Toneladas en contenedores desembarcadas en exterior con carga]]</f>
        <v>1745829</v>
      </c>
      <c r="AA275" s="3">
        <f>+dataMercanciaContenedores[[#This Row],[Toneladas en contenedores desembarcadas en cabotaje vacíos]]+dataMercanciaContenedores[[#This Row],[Toneladas en contenedores desembarcadas en exterior vacíos]]</f>
        <v>29815</v>
      </c>
      <c r="AB275" s="3">
        <f>+dataMercanciaContenedores[[#This Row],[TOTAL Toneladas en contenedores con carga desembarcadas]]+dataMercanciaContenedores[[#This Row],[TOTAL Toneladas en contenedores vacíos desembarcadas]]</f>
        <v>1775644</v>
      </c>
      <c r="AC275" s="3">
        <f>+dataMercanciaContenedores[[#This Row],[TOTAL toneladas embarcadas en contenedor]]+dataMercanciaContenedores[[#This Row],[TOTAL toneladas desembarcadas en contenedor]]</f>
        <v>2515342</v>
      </c>
    </row>
    <row r="276" spans="1:29" hidden="1" x14ac:dyDescent="0.2">
      <c r="A276" s="1">
        <v>2012</v>
      </c>
      <c r="B276" s="1" t="s">
        <v>32</v>
      </c>
      <c r="C276" s="1" t="s">
        <v>40</v>
      </c>
      <c r="D276" s="1" t="s">
        <v>41</v>
      </c>
      <c r="E276" s="2">
        <v>0</v>
      </c>
      <c r="F276" s="2">
        <v>0</v>
      </c>
      <c r="G276" s="3">
        <f>+dataMercanciaContenedores[[#This Row],[Toneladas en contenedores embarcadas en cabotaje con carga]]+dataMercanciaContenedores[[#This Row],[Toneladas en contenedores embarcadas en cabotaje vacíos]]</f>
        <v>0</v>
      </c>
      <c r="H276" s="2">
        <v>0</v>
      </c>
      <c r="I276" s="2">
        <v>0</v>
      </c>
      <c r="J276" s="3">
        <f>+dataMercanciaContenedores[[#This Row],[Toneladas en contenedores desembarcadas en cabotaje con carga]]+dataMercanciaContenedores[[#This Row],[Toneladas en contenedores desembarcadas en cabotaje vacíos]]</f>
        <v>0</v>
      </c>
      <c r="K276" s="3">
        <f>+dataMercanciaContenedores[[#This Row],[Toneladas en contenedores embarcadas en cabotaje con carga]]+dataMercanciaContenedores[[#This Row],[Toneladas en contenedores desembarcadas en cabotaje con carga]]</f>
        <v>0</v>
      </c>
      <c r="L276" s="3">
        <f>+dataMercanciaContenedores[[#This Row],[Toneladas en contenedores embarcadas en cabotaje vacíos]]+dataMercanciaContenedores[[#This Row],[Toneladas en contenedores desembarcadas en cabotaje vacíos]]</f>
        <v>0</v>
      </c>
      <c r="M276" s="3">
        <f>+dataMercanciaContenedores[[#This Row],[TOTAL toneladas en contenedores en cabotaje con carga]]+dataMercanciaContenedores[[#This Row],[TOTAL toneladas en contenedores en cabotaje vacíos]]</f>
        <v>0</v>
      </c>
      <c r="N276" s="2">
        <v>9104</v>
      </c>
      <c r="O276" s="2">
        <v>247</v>
      </c>
      <c r="P276" s="3">
        <f>+dataMercanciaContenedores[[#This Row],[Toneladas en contenedores embarcadas en exterior con carga]]+dataMercanciaContenedores[[#This Row],[Toneladas en contenedores embarcadas en exterior vacíos]]</f>
        <v>9351</v>
      </c>
      <c r="Q276" s="2">
        <v>4584</v>
      </c>
      <c r="R276" s="2">
        <v>154</v>
      </c>
      <c r="S276" s="3">
        <f>+dataMercanciaContenedores[[#This Row],[Toneladas en contenedores desembarcadas en exterior con carga]]+dataMercanciaContenedores[[#This Row],[Toneladas en contenedores desembarcadas en exterior vacíos]]</f>
        <v>4738</v>
      </c>
      <c r="T276" s="3">
        <f>+dataMercanciaContenedores[[#This Row],[Toneladas en contenedores embarcadas en exterior con carga]]+dataMercanciaContenedores[[#This Row],[Toneladas en contenedores desembarcadas en exterior con carga]]</f>
        <v>13688</v>
      </c>
      <c r="U276" s="3">
        <f>+dataMercanciaContenedores[[#This Row],[Toneladas en contenedores embarcadas en exterior vacíos]]+dataMercanciaContenedores[[#This Row],[Toneladas en contenedores desembarcadas en exterior vacíos]]</f>
        <v>401</v>
      </c>
      <c r="V276" s="3">
        <f>+dataMercanciaContenedores[[#This Row],[TOTAL toneladas en contenedores en exterior con carga]]+dataMercanciaContenedores[[#This Row],[TOTAL toneladas en contenedores en exterior vacíos]]</f>
        <v>14089</v>
      </c>
      <c r="W276" s="3">
        <f>+dataMercanciaContenedores[[#This Row],[Toneladas en contenedores embarcadas en cabotaje con carga]]+dataMercanciaContenedores[[#This Row],[Toneladas en contenedores embarcadas en exterior con carga]]</f>
        <v>9104</v>
      </c>
      <c r="X276" s="3">
        <f>+dataMercanciaContenedores[[#This Row],[Toneladas en contenedores embarcadas en cabotaje vacíos]]+dataMercanciaContenedores[[#This Row],[Toneladas en contenedores embarcadas en exterior vacíos]]</f>
        <v>247</v>
      </c>
      <c r="Y276" s="3">
        <f>+dataMercanciaContenedores[[#This Row],[TOTAL Toneladas en contenedores con carga embarcadas]]+dataMercanciaContenedores[[#This Row],[TOTAL Toneladas en contenedores vacíos embarcadas]]</f>
        <v>9351</v>
      </c>
      <c r="Z276" s="3">
        <f>+dataMercanciaContenedores[[#This Row],[Toneladas en contenedores desembarcadas en cabotaje con carga]]+dataMercanciaContenedores[[#This Row],[Toneladas en contenedores desembarcadas en exterior con carga]]</f>
        <v>4584</v>
      </c>
      <c r="AA276" s="3">
        <f>+dataMercanciaContenedores[[#This Row],[Toneladas en contenedores desembarcadas en cabotaje vacíos]]+dataMercanciaContenedores[[#This Row],[Toneladas en contenedores desembarcadas en exterior vacíos]]</f>
        <v>154</v>
      </c>
      <c r="AB276" s="3">
        <f>+dataMercanciaContenedores[[#This Row],[TOTAL Toneladas en contenedores con carga desembarcadas]]+dataMercanciaContenedores[[#This Row],[TOTAL Toneladas en contenedores vacíos desembarcadas]]</f>
        <v>4738</v>
      </c>
      <c r="AC276" s="3">
        <f>+dataMercanciaContenedores[[#This Row],[TOTAL toneladas embarcadas en contenedor]]+dataMercanciaContenedores[[#This Row],[TOTAL toneladas desembarcadas en contenedor]]</f>
        <v>14089</v>
      </c>
    </row>
    <row r="277" spans="1:29" hidden="1" x14ac:dyDescent="0.2">
      <c r="A277" s="1">
        <v>2012</v>
      </c>
      <c r="B277" s="1" t="s">
        <v>33</v>
      </c>
      <c r="C277" s="1" t="s">
        <v>40</v>
      </c>
      <c r="D277" s="1" t="s">
        <v>41</v>
      </c>
      <c r="E277" s="2">
        <v>714879</v>
      </c>
      <c r="F277" s="2">
        <v>4624</v>
      </c>
      <c r="G277" s="3">
        <f>+dataMercanciaContenedores[[#This Row],[Toneladas en contenedores embarcadas en cabotaje con carga]]+dataMercanciaContenedores[[#This Row],[Toneladas en contenedores embarcadas en cabotaje vacíos]]</f>
        <v>719503</v>
      </c>
      <c r="H277" s="2">
        <v>110176</v>
      </c>
      <c r="I277" s="2">
        <v>127554</v>
      </c>
      <c r="J277" s="3">
        <f>+dataMercanciaContenedores[[#This Row],[Toneladas en contenedores desembarcadas en cabotaje con carga]]+dataMercanciaContenedores[[#This Row],[Toneladas en contenedores desembarcadas en cabotaje vacíos]]</f>
        <v>237730</v>
      </c>
      <c r="K277" s="3">
        <f>+dataMercanciaContenedores[[#This Row],[Toneladas en contenedores embarcadas en cabotaje con carga]]+dataMercanciaContenedores[[#This Row],[Toneladas en contenedores desembarcadas en cabotaje con carga]]</f>
        <v>825055</v>
      </c>
      <c r="L277" s="3">
        <f>+dataMercanciaContenedores[[#This Row],[Toneladas en contenedores embarcadas en cabotaje vacíos]]+dataMercanciaContenedores[[#This Row],[Toneladas en contenedores desembarcadas en cabotaje vacíos]]</f>
        <v>132178</v>
      </c>
      <c r="M277" s="3">
        <f>+dataMercanciaContenedores[[#This Row],[TOTAL toneladas en contenedores en cabotaje con carga]]+dataMercanciaContenedores[[#This Row],[TOTAL toneladas en contenedores en cabotaje vacíos]]</f>
        <v>957233</v>
      </c>
      <c r="N277" s="2">
        <v>153819</v>
      </c>
      <c r="O277" s="2">
        <v>574</v>
      </c>
      <c r="P277" s="3">
        <f>+dataMercanciaContenedores[[#This Row],[Toneladas en contenedores embarcadas en exterior con carga]]+dataMercanciaContenedores[[#This Row],[Toneladas en contenedores embarcadas en exterior vacíos]]</f>
        <v>154393</v>
      </c>
      <c r="Q277" s="2">
        <v>118001</v>
      </c>
      <c r="R277" s="2">
        <v>1092</v>
      </c>
      <c r="S277" s="3">
        <f>+dataMercanciaContenedores[[#This Row],[Toneladas en contenedores desembarcadas en exterior con carga]]+dataMercanciaContenedores[[#This Row],[Toneladas en contenedores desembarcadas en exterior vacíos]]</f>
        <v>119093</v>
      </c>
      <c r="T277" s="3">
        <f>+dataMercanciaContenedores[[#This Row],[Toneladas en contenedores embarcadas en exterior con carga]]+dataMercanciaContenedores[[#This Row],[Toneladas en contenedores desembarcadas en exterior con carga]]</f>
        <v>271820</v>
      </c>
      <c r="U277" s="3">
        <f>+dataMercanciaContenedores[[#This Row],[Toneladas en contenedores embarcadas en exterior vacíos]]+dataMercanciaContenedores[[#This Row],[Toneladas en contenedores desembarcadas en exterior vacíos]]</f>
        <v>1666</v>
      </c>
      <c r="V277" s="3">
        <f>+dataMercanciaContenedores[[#This Row],[TOTAL toneladas en contenedores en exterior con carga]]+dataMercanciaContenedores[[#This Row],[TOTAL toneladas en contenedores en exterior vacíos]]</f>
        <v>273486</v>
      </c>
      <c r="W277" s="3">
        <f>+dataMercanciaContenedores[[#This Row],[Toneladas en contenedores embarcadas en cabotaje con carga]]+dataMercanciaContenedores[[#This Row],[Toneladas en contenedores embarcadas en exterior con carga]]</f>
        <v>868698</v>
      </c>
      <c r="X277" s="3">
        <f>+dataMercanciaContenedores[[#This Row],[Toneladas en contenedores embarcadas en cabotaje vacíos]]+dataMercanciaContenedores[[#This Row],[Toneladas en contenedores embarcadas en exterior vacíos]]</f>
        <v>5198</v>
      </c>
      <c r="Y277" s="3">
        <f>+dataMercanciaContenedores[[#This Row],[TOTAL Toneladas en contenedores con carga embarcadas]]+dataMercanciaContenedores[[#This Row],[TOTAL Toneladas en contenedores vacíos embarcadas]]</f>
        <v>873896</v>
      </c>
      <c r="Z277" s="3">
        <f>+dataMercanciaContenedores[[#This Row],[Toneladas en contenedores desembarcadas en cabotaje con carga]]+dataMercanciaContenedores[[#This Row],[Toneladas en contenedores desembarcadas en exterior con carga]]</f>
        <v>228177</v>
      </c>
      <c r="AA277" s="3">
        <f>+dataMercanciaContenedores[[#This Row],[Toneladas en contenedores desembarcadas en cabotaje vacíos]]+dataMercanciaContenedores[[#This Row],[Toneladas en contenedores desembarcadas en exterior vacíos]]</f>
        <v>128646</v>
      </c>
      <c r="AB277" s="3">
        <f>+dataMercanciaContenedores[[#This Row],[TOTAL Toneladas en contenedores con carga desembarcadas]]+dataMercanciaContenedores[[#This Row],[TOTAL Toneladas en contenedores vacíos desembarcadas]]</f>
        <v>356823</v>
      </c>
      <c r="AC277" s="3">
        <f>+dataMercanciaContenedores[[#This Row],[TOTAL toneladas embarcadas en contenedor]]+dataMercanciaContenedores[[#This Row],[TOTAL toneladas desembarcadas en contenedor]]</f>
        <v>1230719</v>
      </c>
    </row>
    <row r="278" spans="1:29" hidden="1" x14ac:dyDescent="0.2">
      <c r="A278" s="1">
        <v>2012</v>
      </c>
      <c r="B278" s="1" t="s">
        <v>34</v>
      </c>
      <c r="C278" s="1" t="s">
        <v>40</v>
      </c>
      <c r="D278" s="1" t="s">
        <v>41</v>
      </c>
      <c r="E278" s="2">
        <v>205923</v>
      </c>
      <c r="F278" s="2">
        <v>11774</v>
      </c>
      <c r="G278" s="3">
        <f>+dataMercanciaContenedores[[#This Row],[Toneladas en contenedores embarcadas en cabotaje con carga]]+dataMercanciaContenedores[[#This Row],[Toneladas en contenedores embarcadas en cabotaje vacíos]]</f>
        <v>217697</v>
      </c>
      <c r="H278" s="2">
        <v>125410</v>
      </c>
      <c r="I278" s="2">
        <v>12704</v>
      </c>
      <c r="J278" s="3">
        <f>+dataMercanciaContenedores[[#This Row],[Toneladas en contenedores desembarcadas en cabotaje con carga]]+dataMercanciaContenedores[[#This Row],[Toneladas en contenedores desembarcadas en cabotaje vacíos]]</f>
        <v>138114</v>
      </c>
      <c r="K278" s="3">
        <f>+dataMercanciaContenedores[[#This Row],[Toneladas en contenedores embarcadas en cabotaje con carga]]+dataMercanciaContenedores[[#This Row],[Toneladas en contenedores desembarcadas en cabotaje con carga]]</f>
        <v>331333</v>
      </c>
      <c r="L278" s="3">
        <f>+dataMercanciaContenedores[[#This Row],[Toneladas en contenedores embarcadas en cabotaje vacíos]]+dataMercanciaContenedores[[#This Row],[Toneladas en contenedores desembarcadas en cabotaje vacíos]]</f>
        <v>24478</v>
      </c>
      <c r="M278" s="3">
        <f>+dataMercanciaContenedores[[#This Row],[TOTAL toneladas en contenedores en cabotaje con carga]]+dataMercanciaContenedores[[#This Row],[TOTAL toneladas en contenedores en cabotaje vacíos]]</f>
        <v>355811</v>
      </c>
      <c r="N278" s="2">
        <v>885278</v>
      </c>
      <c r="O278" s="2">
        <v>11880</v>
      </c>
      <c r="P278" s="3">
        <f>+dataMercanciaContenedores[[#This Row],[Toneladas en contenedores embarcadas en exterior con carga]]+dataMercanciaContenedores[[#This Row],[Toneladas en contenedores embarcadas en exterior vacíos]]</f>
        <v>897158</v>
      </c>
      <c r="Q278" s="2">
        <v>731975</v>
      </c>
      <c r="R278" s="2">
        <v>41835</v>
      </c>
      <c r="S278" s="3">
        <f>+dataMercanciaContenedores[[#This Row],[Toneladas en contenedores desembarcadas en exterior con carga]]+dataMercanciaContenedores[[#This Row],[Toneladas en contenedores desembarcadas en exterior vacíos]]</f>
        <v>773810</v>
      </c>
      <c r="T278" s="3">
        <f>+dataMercanciaContenedores[[#This Row],[Toneladas en contenedores embarcadas en exterior con carga]]+dataMercanciaContenedores[[#This Row],[Toneladas en contenedores desembarcadas en exterior con carga]]</f>
        <v>1617253</v>
      </c>
      <c r="U278" s="3">
        <f>+dataMercanciaContenedores[[#This Row],[Toneladas en contenedores embarcadas en exterior vacíos]]+dataMercanciaContenedores[[#This Row],[Toneladas en contenedores desembarcadas en exterior vacíos]]</f>
        <v>53715</v>
      </c>
      <c r="V278" s="3">
        <f>+dataMercanciaContenedores[[#This Row],[TOTAL toneladas en contenedores en exterior con carga]]+dataMercanciaContenedores[[#This Row],[TOTAL toneladas en contenedores en exterior vacíos]]</f>
        <v>1670968</v>
      </c>
      <c r="W278" s="3">
        <f>+dataMercanciaContenedores[[#This Row],[Toneladas en contenedores embarcadas en cabotaje con carga]]+dataMercanciaContenedores[[#This Row],[Toneladas en contenedores embarcadas en exterior con carga]]</f>
        <v>1091201</v>
      </c>
      <c r="X278" s="3">
        <f>+dataMercanciaContenedores[[#This Row],[Toneladas en contenedores embarcadas en cabotaje vacíos]]+dataMercanciaContenedores[[#This Row],[Toneladas en contenedores embarcadas en exterior vacíos]]</f>
        <v>23654</v>
      </c>
      <c r="Y278" s="3">
        <f>+dataMercanciaContenedores[[#This Row],[TOTAL Toneladas en contenedores con carga embarcadas]]+dataMercanciaContenedores[[#This Row],[TOTAL Toneladas en contenedores vacíos embarcadas]]</f>
        <v>1114855</v>
      </c>
      <c r="Z278" s="3">
        <f>+dataMercanciaContenedores[[#This Row],[Toneladas en contenedores desembarcadas en cabotaje con carga]]+dataMercanciaContenedores[[#This Row],[Toneladas en contenedores desembarcadas en exterior con carga]]</f>
        <v>857385</v>
      </c>
      <c r="AA278" s="3">
        <f>+dataMercanciaContenedores[[#This Row],[Toneladas en contenedores desembarcadas en cabotaje vacíos]]+dataMercanciaContenedores[[#This Row],[Toneladas en contenedores desembarcadas en exterior vacíos]]</f>
        <v>54539</v>
      </c>
      <c r="AB278" s="3">
        <f>+dataMercanciaContenedores[[#This Row],[TOTAL Toneladas en contenedores con carga desembarcadas]]+dataMercanciaContenedores[[#This Row],[TOTAL Toneladas en contenedores vacíos desembarcadas]]</f>
        <v>911924</v>
      </c>
      <c r="AC278" s="3">
        <f>+dataMercanciaContenedores[[#This Row],[TOTAL toneladas embarcadas en contenedor]]+dataMercanciaContenedores[[#This Row],[TOTAL toneladas desembarcadas en contenedor]]</f>
        <v>2026779</v>
      </c>
    </row>
    <row r="279" spans="1:29" hidden="1" x14ac:dyDescent="0.2">
      <c r="A279" s="1">
        <v>2012</v>
      </c>
      <c r="B279" s="1" t="s">
        <v>35</v>
      </c>
      <c r="C279" s="1" t="s">
        <v>40</v>
      </c>
      <c r="D279" s="1" t="s">
        <v>41</v>
      </c>
      <c r="E279" s="2">
        <v>1566149</v>
      </c>
      <c r="F279" s="2">
        <v>51562</v>
      </c>
      <c r="G279" s="3">
        <f>+dataMercanciaContenedores[[#This Row],[Toneladas en contenedores embarcadas en cabotaje con carga]]+dataMercanciaContenedores[[#This Row],[Toneladas en contenedores embarcadas en cabotaje vacíos]]</f>
        <v>1617711</v>
      </c>
      <c r="H279" s="2">
        <v>1533159</v>
      </c>
      <c r="I279" s="2">
        <v>96744</v>
      </c>
      <c r="J279" s="3">
        <f>+dataMercanciaContenedores[[#This Row],[Toneladas en contenedores desembarcadas en cabotaje con carga]]+dataMercanciaContenedores[[#This Row],[Toneladas en contenedores desembarcadas en cabotaje vacíos]]</f>
        <v>1629903</v>
      </c>
      <c r="K279" s="3">
        <f>+dataMercanciaContenedores[[#This Row],[Toneladas en contenedores embarcadas en cabotaje con carga]]+dataMercanciaContenedores[[#This Row],[Toneladas en contenedores desembarcadas en cabotaje con carga]]</f>
        <v>3099308</v>
      </c>
      <c r="L279" s="3">
        <f>+dataMercanciaContenedores[[#This Row],[Toneladas en contenedores embarcadas en cabotaje vacíos]]+dataMercanciaContenedores[[#This Row],[Toneladas en contenedores desembarcadas en cabotaje vacíos]]</f>
        <v>148306</v>
      </c>
      <c r="M279" s="3">
        <f>+dataMercanciaContenedores[[#This Row],[TOTAL toneladas en contenedores en cabotaje con carga]]+dataMercanciaContenedores[[#This Row],[TOTAL toneladas en contenedores en cabotaje vacíos]]</f>
        <v>3247614</v>
      </c>
      <c r="N279" s="2">
        <f>26503678+280615</f>
        <v>26784293</v>
      </c>
      <c r="O279" s="2">
        <v>850953</v>
      </c>
      <c r="P279" s="3">
        <f>+dataMercanciaContenedores[[#This Row],[Toneladas en contenedores embarcadas en exterior con carga]]+dataMercanciaContenedores[[#This Row],[Toneladas en contenedores embarcadas en exterior vacíos]]</f>
        <v>27635246</v>
      </c>
      <c r="Q279" s="2">
        <f>20302698+1529137</f>
        <v>21831835</v>
      </c>
      <c r="R279" s="2">
        <v>1133549</v>
      </c>
      <c r="S279" s="3">
        <f>+dataMercanciaContenedores[[#This Row],[Toneladas en contenedores desembarcadas en exterior con carga]]+dataMercanciaContenedores[[#This Row],[Toneladas en contenedores desembarcadas en exterior vacíos]]</f>
        <v>22965384</v>
      </c>
      <c r="T279" s="3">
        <f>+dataMercanciaContenedores[[#This Row],[Toneladas en contenedores embarcadas en exterior con carga]]+dataMercanciaContenedores[[#This Row],[Toneladas en contenedores desembarcadas en exterior con carga]]</f>
        <v>48616128</v>
      </c>
      <c r="U279" s="3">
        <f>+dataMercanciaContenedores[[#This Row],[Toneladas en contenedores embarcadas en exterior vacíos]]+dataMercanciaContenedores[[#This Row],[Toneladas en contenedores desembarcadas en exterior vacíos]]</f>
        <v>1984502</v>
      </c>
      <c r="V279" s="3">
        <f>+dataMercanciaContenedores[[#This Row],[TOTAL toneladas en contenedores en exterior con carga]]+dataMercanciaContenedores[[#This Row],[TOTAL toneladas en contenedores en exterior vacíos]]</f>
        <v>50600630</v>
      </c>
      <c r="W279" s="3">
        <f>+dataMercanciaContenedores[[#This Row],[Toneladas en contenedores embarcadas en cabotaje con carga]]+dataMercanciaContenedores[[#This Row],[Toneladas en contenedores embarcadas en exterior con carga]]</f>
        <v>28350442</v>
      </c>
      <c r="X279" s="3">
        <f>+dataMercanciaContenedores[[#This Row],[Toneladas en contenedores embarcadas en cabotaje vacíos]]+dataMercanciaContenedores[[#This Row],[Toneladas en contenedores embarcadas en exterior vacíos]]</f>
        <v>902515</v>
      </c>
      <c r="Y279" s="3">
        <f>+dataMercanciaContenedores[[#This Row],[TOTAL Toneladas en contenedores con carga embarcadas]]+dataMercanciaContenedores[[#This Row],[TOTAL Toneladas en contenedores vacíos embarcadas]]</f>
        <v>29252957</v>
      </c>
      <c r="Z279" s="3">
        <f>+dataMercanciaContenedores[[#This Row],[Toneladas en contenedores desembarcadas en cabotaje con carga]]+dataMercanciaContenedores[[#This Row],[Toneladas en contenedores desembarcadas en exterior con carga]]</f>
        <v>23364994</v>
      </c>
      <c r="AA279" s="3">
        <f>+dataMercanciaContenedores[[#This Row],[Toneladas en contenedores desembarcadas en cabotaje vacíos]]+dataMercanciaContenedores[[#This Row],[Toneladas en contenedores desembarcadas en exterior vacíos]]</f>
        <v>1230293</v>
      </c>
      <c r="AB279" s="3">
        <f>+dataMercanciaContenedores[[#This Row],[TOTAL Toneladas en contenedores con carga desembarcadas]]+dataMercanciaContenedores[[#This Row],[TOTAL Toneladas en contenedores vacíos desembarcadas]]</f>
        <v>24595287</v>
      </c>
      <c r="AC279" s="3">
        <f>+dataMercanciaContenedores[[#This Row],[TOTAL toneladas embarcadas en contenedor]]+dataMercanciaContenedores[[#This Row],[TOTAL toneladas desembarcadas en contenedor]]</f>
        <v>53848244</v>
      </c>
    </row>
    <row r="280" spans="1:29" hidden="1" x14ac:dyDescent="0.2">
      <c r="A280" s="1">
        <v>2012</v>
      </c>
      <c r="B280" s="1" t="s">
        <v>36</v>
      </c>
      <c r="C280" s="1" t="s">
        <v>40</v>
      </c>
      <c r="D280" s="1" t="s">
        <v>41</v>
      </c>
      <c r="E280" s="2">
        <v>67551</v>
      </c>
      <c r="F280" s="2">
        <v>16243</v>
      </c>
      <c r="G280" s="3">
        <f>+dataMercanciaContenedores[[#This Row],[Toneladas en contenedores embarcadas en cabotaje con carga]]+dataMercanciaContenedores[[#This Row],[Toneladas en contenedores embarcadas en cabotaje vacíos]]</f>
        <v>83794</v>
      </c>
      <c r="H280" s="2">
        <v>19762</v>
      </c>
      <c r="I280" s="2">
        <v>24856</v>
      </c>
      <c r="J280" s="3">
        <f>+dataMercanciaContenedores[[#This Row],[Toneladas en contenedores desembarcadas en cabotaje con carga]]+dataMercanciaContenedores[[#This Row],[Toneladas en contenedores desembarcadas en cabotaje vacíos]]</f>
        <v>44618</v>
      </c>
      <c r="K280" s="3">
        <f>+dataMercanciaContenedores[[#This Row],[Toneladas en contenedores embarcadas en cabotaje con carga]]+dataMercanciaContenedores[[#This Row],[Toneladas en contenedores desembarcadas en cabotaje con carga]]</f>
        <v>87313</v>
      </c>
      <c r="L280" s="3">
        <f>+dataMercanciaContenedores[[#This Row],[Toneladas en contenedores embarcadas en cabotaje vacíos]]+dataMercanciaContenedores[[#This Row],[Toneladas en contenedores desembarcadas en cabotaje vacíos]]</f>
        <v>41099</v>
      </c>
      <c r="M280" s="3">
        <f>+dataMercanciaContenedores[[#This Row],[TOTAL toneladas en contenedores en cabotaje con carga]]+dataMercanciaContenedores[[#This Row],[TOTAL toneladas en contenedores en cabotaje vacíos]]</f>
        <v>128412</v>
      </c>
      <c r="N280" s="2">
        <v>1060878</v>
      </c>
      <c r="O280" s="2">
        <v>27464</v>
      </c>
      <c r="P280" s="3">
        <f>+dataMercanciaContenedores[[#This Row],[Toneladas en contenedores embarcadas en exterior con carga]]+dataMercanciaContenedores[[#This Row],[Toneladas en contenedores embarcadas en exterior vacíos]]</f>
        <v>1088342</v>
      </c>
      <c r="Q280" s="2">
        <v>978444</v>
      </c>
      <c r="R280" s="2">
        <v>33208</v>
      </c>
      <c r="S280" s="3">
        <f>+dataMercanciaContenedores[[#This Row],[Toneladas en contenedores desembarcadas en exterior con carga]]+dataMercanciaContenedores[[#This Row],[Toneladas en contenedores desembarcadas en exterior vacíos]]</f>
        <v>1011652</v>
      </c>
      <c r="T280" s="3">
        <f>+dataMercanciaContenedores[[#This Row],[Toneladas en contenedores embarcadas en exterior con carga]]+dataMercanciaContenedores[[#This Row],[Toneladas en contenedores desembarcadas en exterior con carga]]</f>
        <v>2039322</v>
      </c>
      <c r="U280" s="3">
        <f>+dataMercanciaContenedores[[#This Row],[Toneladas en contenedores embarcadas en exterior vacíos]]+dataMercanciaContenedores[[#This Row],[Toneladas en contenedores desembarcadas en exterior vacíos]]</f>
        <v>60672</v>
      </c>
      <c r="V280" s="3">
        <f>+dataMercanciaContenedores[[#This Row],[TOTAL toneladas en contenedores en exterior con carga]]+dataMercanciaContenedores[[#This Row],[TOTAL toneladas en contenedores en exterior vacíos]]</f>
        <v>2099994</v>
      </c>
      <c r="W280" s="3">
        <f>+dataMercanciaContenedores[[#This Row],[Toneladas en contenedores embarcadas en cabotaje con carga]]+dataMercanciaContenedores[[#This Row],[Toneladas en contenedores embarcadas en exterior con carga]]</f>
        <v>1128429</v>
      </c>
      <c r="X280" s="3">
        <f>+dataMercanciaContenedores[[#This Row],[Toneladas en contenedores embarcadas en cabotaje vacíos]]+dataMercanciaContenedores[[#This Row],[Toneladas en contenedores embarcadas en exterior vacíos]]</f>
        <v>43707</v>
      </c>
      <c r="Y280" s="3">
        <f>+dataMercanciaContenedores[[#This Row],[TOTAL Toneladas en contenedores con carga embarcadas]]+dataMercanciaContenedores[[#This Row],[TOTAL Toneladas en contenedores vacíos embarcadas]]</f>
        <v>1172136</v>
      </c>
      <c r="Z280" s="3">
        <f>+dataMercanciaContenedores[[#This Row],[Toneladas en contenedores desembarcadas en cabotaje con carga]]+dataMercanciaContenedores[[#This Row],[Toneladas en contenedores desembarcadas en exterior con carga]]</f>
        <v>998206</v>
      </c>
      <c r="AA280" s="3">
        <f>+dataMercanciaContenedores[[#This Row],[Toneladas en contenedores desembarcadas en cabotaje vacíos]]+dataMercanciaContenedores[[#This Row],[Toneladas en contenedores desembarcadas en exterior vacíos]]</f>
        <v>58064</v>
      </c>
      <c r="AB280" s="3">
        <f>+dataMercanciaContenedores[[#This Row],[TOTAL Toneladas en contenedores con carga desembarcadas]]+dataMercanciaContenedores[[#This Row],[TOTAL Toneladas en contenedores vacíos desembarcadas]]</f>
        <v>1056270</v>
      </c>
      <c r="AC280" s="3">
        <f>+dataMercanciaContenedores[[#This Row],[TOTAL toneladas embarcadas en contenedor]]+dataMercanciaContenedores[[#This Row],[TOTAL toneladas desembarcadas en contenedor]]</f>
        <v>2228406</v>
      </c>
    </row>
    <row r="281" spans="1:29" hidden="1" x14ac:dyDescent="0.2">
      <c r="A281" s="1">
        <v>2012</v>
      </c>
      <c r="B281" s="1" t="s">
        <v>37</v>
      </c>
      <c r="C281" s="1" t="s">
        <v>40</v>
      </c>
      <c r="D281" s="1" t="s">
        <v>41</v>
      </c>
      <c r="E281" s="2">
        <v>175526</v>
      </c>
      <c r="F281" s="2">
        <v>1229</v>
      </c>
      <c r="G281" s="3">
        <f>+dataMercanciaContenedores[[#This Row],[Toneladas en contenedores embarcadas en cabotaje con carga]]+dataMercanciaContenedores[[#This Row],[Toneladas en contenedores embarcadas en cabotaje vacíos]]</f>
        <v>176755</v>
      </c>
      <c r="H281" s="2">
        <v>22087</v>
      </c>
      <c r="I281" s="2">
        <v>23633</v>
      </c>
      <c r="J281" s="3">
        <f>+dataMercanciaContenedores[[#This Row],[Toneladas en contenedores desembarcadas en cabotaje con carga]]+dataMercanciaContenedores[[#This Row],[Toneladas en contenedores desembarcadas en cabotaje vacíos]]</f>
        <v>45720</v>
      </c>
      <c r="K281" s="3">
        <f>+dataMercanciaContenedores[[#This Row],[Toneladas en contenedores embarcadas en cabotaje con carga]]+dataMercanciaContenedores[[#This Row],[Toneladas en contenedores desembarcadas en cabotaje con carga]]</f>
        <v>197613</v>
      </c>
      <c r="L281" s="3">
        <f>+dataMercanciaContenedores[[#This Row],[Toneladas en contenedores embarcadas en cabotaje vacíos]]+dataMercanciaContenedores[[#This Row],[Toneladas en contenedores desembarcadas en cabotaje vacíos]]</f>
        <v>24862</v>
      </c>
      <c r="M281" s="3">
        <f>+dataMercanciaContenedores[[#This Row],[TOTAL toneladas en contenedores en cabotaje con carga]]+dataMercanciaContenedores[[#This Row],[TOTAL toneladas en contenedores en cabotaje vacíos]]</f>
        <v>222475</v>
      </c>
      <c r="N281" s="2">
        <v>3459</v>
      </c>
      <c r="O281" s="2">
        <v>160</v>
      </c>
      <c r="P281" s="3">
        <f>+dataMercanciaContenedores[[#This Row],[Toneladas en contenedores embarcadas en exterior con carga]]+dataMercanciaContenedores[[#This Row],[Toneladas en contenedores embarcadas en exterior vacíos]]</f>
        <v>3619</v>
      </c>
      <c r="Q281" s="2">
        <v>6062</v>
      </c>
      <c r="R281" s="2">
        <v>0</v>
      </c>
      <c r="S281" s="3">
        <f>+dataMercanciaContenedores[[#This Row],[Toneladas en contenedores desembarcadas en exterior con carga]]+dataMercanciaContenedores[[#This Row],[Toneladas en contenedores desembarcadas en exterior vacíos]]</f>
        <v>6062</v>
      </c>
      <c r="T281" s="3">
        <f>+dataMercanciaContenedores[[#This Row],[Toneladas en contenedores embarcadas en exterior con carga]]+dataMercanciaContenedores[[#This Row],[Toneladas en contenedores desembarcadas en exterior con carga]]</f>
        <v>9521</v>
      </c>
      <c r="U281" s="3">
        <f>+dataMercanciaContenedores[[#This Row],[Toneladas en contenedores embarcadas en exterior vacíos]]+dataMercanciaContenedores[[#This Row],[Toneladas en contenedores desembarcadas en exterior vacíos]]</f>
        <v>160</v>
      </c>
      <c r="V281" s="3">
        <f>+dataMercanciaContenedores[[#This Row],[TOTAL toneladas en contenedores en exterior con carga]]+dataMercanciaContenedores[[#This Row],[TOTAL toneladas en contenedores en exterior vacíos]]</f>
        <v>9681</v>
      </c>
      <c r="W281" s="3">
        <f>+dataMercanciaContenedores[[#This Row],[Toneladas en contenedores embarcadas en cabotaje con carga]]+dataMercanciaContenedores[[#This Row],[Toneladas en contenedores embarcadas en exterior con carga]]</f>
        <v>178985</v>
      </c>
      <c r="X281" s="3">
        <f>+dataMercanciaContenedores[[#This Row],[Toneladas en contenedores embarcadas en cabotaje vacíos]]+dataMercanciaContenedores[[#This Row],[Toneladas en contenedores embarcadas en exterior vacíos]]</f>
        <v>1389</v>
      </c>
      <c r="Y281" s="3">
        <f>+dataMercanciaContenedores[[#This Row],[TOTAL Toneladas en contenedores con carga embarcadas]]+dataMercanciaContenedores[[#This Row],[TOTAL Toneladas en contenedores vacíos embarcadas]]</f>
        <v>180374</v>
      </c>
      <c r="Z281" s="3">
        <f>+dataMercanciaContenedores[[#This Row],[Toneladas en contenedores desembarcadas en cabotaje con carga]]+dataMercanciaContenedores[[#This Row],[Toneladas en contenedores desembarcadas en exterior con carga]]</f>
        <v>28149</v>
      </c>
      <c r="AA281" s="3">
        <f>+dataMercanciaContenedores[[#This Row],[Toneladas en contenedores desembarcadas en cabotaje vacíos]]+dataMercanciaContenedores[[#This Row],[Toneladas en contenedores desembarcadas en exterior vacíos]]</f>
        <v>23633</v>
      </c>
      <c r="AB281" s="3">
        <f>+dataMercanciaContenedores[[#This Row],[TOTAL Toneladas en contenedores con carga desembarcadas]]+dataMercanciaContenedores[[#This Row],[TOTAL Toneladas en contenedores vacíos desembarcadas]]</f>
        <v>51782</v>
      </c>
      <c r="AC281" s="3">
        <f>+dataMercanciaContenedores[[#This Row],[TOTAL toneladas embarcadas en contenedor]]+dataMercanciaContenedores[[#This Row],[TOTAL toneladas desembarcadas en contenedor]]</f>
        <v>232156</v>
      </c>
    </row>
    <row r="282" spans="1:29" hidden="1" x14ac:dyDescent="0.2">
      <c r="A282" s="1">
        <v>2013</v>
      </c>
      <c r="B282" s="1" t="s">
        <v>10</v>
      </c>
      <c r="C282" s="1" t="s">
        <v>40</v>
      </c>
      <c r="D282" s="1" t="s">
        <v>41</v>
      </c>
      <c r="E282" s="2">
        <v>94</v>
      </c>
      <c r="F282" s="2">
        <v>22</v>
      </c>
      <c r="G282" s="3">
        <f>+dataMercanciaContenedores[[#This Row],[Toneladas en contenedores embarcadas en cabotaje con carga]]+dataMercanciaContenedores[[#This Row],[Toneladas en contenedores embarcadas en cabotaje vacíos]]</f>
        <v>116</v>
      </c>
      <c r="H282" s="2">
        <v>172</v>
      </c>
      <c r="I282" s="2">
        <v>2163</v>
      </c>
      <c r="J282" s="3">
        <f>+dataMercanciaContenedores[[#This Row],[Toneladas en contenedores desembarcadas en cabotaje con carga]]+dataMercanciaContenedores[[#This Row],[Toneladas en contenedores desembarcadas en cabotaje vacíos]]</f>
        <v>2335</v>
      </c>
      <c r="K282" s="3">
        <f>+dataMercanciaContenedores[[#This Row],[Toneladas en contenedores embarcadas en cabotaje con carga]]+dataMercanciaContenedores[[#This Row],[Toneladas en contenedores desembarcadas en cabotaje con carga]]</f>
        <v>266</v>
      </c>
      <c r="L282" s="3">
        <f>+dataMercanciaContenedores[[#This Row],[Toneladas en contenedores embarcadas en cabotaje vacíos]]+dataMercanciaContenedores[[#This Row],[Toneladas en contenedores desembarcadas en cabotaje vacíos]]</f>
        <v>2185</v>
      </c>
      <c r="M282" s="3">
        <f>+dataMercanciaContenedores[[#This Row],[TOTAL toneladas en contenedores en cabotaje con carga]]+dataMercanciaContenedores[[#This Row],[TOTAL toneladas en contenedores en cabotaje vacíos]]</f>
        <v>2451</v>
      </c>
      <c r="N282" s="2">
        <v>34546</v>
      </c>
      <c r="O282" s="2">
        <v>201</v>
      </c>
      <c r="P282" s="3">
        <f>+dataMercanciaContenedores[[#This Row],[Toneladas en contenedores embarcadas en exterior con carga]]+dataMercanciaContenedores[[#This Row],[Toneladas en contenedores embarcadas en exterior vacíos]]</f>
        <v>34747</v>
      </c>
      <c r="Q282" s="2">
        <v>13397</v>
      </c>
      <c r="R282" s="2">
        <v>715</v>
      </c>
      <c r="S282" s="3">
        <f>+dataMercanciaContenedores[[#This Row],[Toneladas en contenedores desembarcadas en exterior con carga]]+dataMercanciaContenedores[[#This Row],[Toneladas en contenedores desembarcadas en exterior vacíos]]</f>
        <v>14112</v>
      </c>
      <c r="T282" s="3">
        <f>+dataMercanciaContenedores[[#This Row],[Toneladas en contenedores embarcadas en exterior con carga]]+dataMercanciaContenedores[[#This Row],[Toneladas en contenedores desembarcadas en exterior con carga]]</f>
        <v>47943</v>
      </c>
      <c r="U282" s="3">
        <f>+dataMercanciaContenedores[[#This Row],[Toneladas en contenedores embarcadas en exterior vacíos]]+dataMercanciaContenedores[[#This Row],[Toneladas en contenedores desembarcadas en exterior vacíos]]</f>
        <v>916</v>
      </c>
      <c r="V282" s="3">
        <f>+dataMercanciaContenedores[[#This Row],[TOTAL toneladas en contenedores en exterior con carga]]+dataMercanciaContenedores[[#This Row],[TOTAL toneladas en contenedores en exterior vacíos]]</f>
        <v>48859</v>
      </c>
      <c r="W282" s="3">
        <f>+dataMercanciaContenedores[[#This Row],[Toneladas en contenedores embarcadas en cabotaje con carga]]+dataMercanciaContenedores[[#This Row],[Toneladas en contenedores embarcadas en exterior con carga]]</f>
        <v>34640</v>
      </c>
      <c r="X282" s="3">
        <f>+dataMercanciaContenedores[[#This Row],[Toneladas en contenedores embarcadas en cabotaje vacíos]]+dataMercanciaContenedores[[#This Row],[Toneladas en contenedores embarcadas en exterior vacíos]]</f>
        <v>223</v>
      </c>
      <c r="Y282" s="3">
        <f>+dataMercanciaContenedores[[#This Row],[TOTAL Toneladas en contenedores con carga embarcadas]]+dataMercanciaContenedores[[#This Row],[TOTAL Toneladas en contenedores vacíos embarcadas]]</f>
        <v>34863</v>
      </c>
      <c r="Z282" s="3">
        <f>+dataMercanciaContenedores[[#This Row],[Toneladas en contenedores desembarcadas en cabotaje con carga]]+dataMercanciaContenedores[[#This Row],[Toneladas en contenedores desembarcadas en exterior con carga]]</f>
        <v>13569</v>
      </c>
      <c r="AA282" s="3">
        <f>+dataMercanciaContenedores[[#This Row],[Toneladas en contenedores desembarcadas en cabotaje vacíos]]+dataMercanciaContenedores[[#This Row],[Toneladas en contenedores desembarcadas en exterior vacíos]]</f>
        <v>2878</v>
      </c>
      <c r="AB282" s="3">
        <f>+dataMercanciaContenedores[[#This Row],[TOTAL Toneladas en contenedores con carga desembarcadas]]+dataMercanciaContenedores[[#This Row],[TOTAL Toneladas en contenedores vacíos desembarcadas]]</f>
        <v>16447</v>
      </c>
      <c r="AC282" s="3">
        <f>+dataMercanciaContenedores[[#This Row],[TOTAL toneladas embarcadas en contenedor]]+dataMercanciaContenedores[[#This Row],[TOTAL toneladas desembarcadas en contenedor]]</f>
        <v>51310</v>
      </c>
    </row>
    <row r="283" spans="1:29" hidden="1" x14ac:dyDescent="0.2">
      <c r="A283" s="1">
        <v>2013</v>
      </c>
      <c r="B283" s="1" t="s">
        <v>11</v>
      </c>
      <c r="C283" s="1" t="s">
        <v>40</v>
      </c>
      <c r="D283" s="1" t="s">
        <v>41</v>
      </c>
      <c r="E283" s="2">
        <v>577674</v>
      </c>
      <c r="F283" s="2">
        <v>11513</v>
      </c>
      <c r="G283" s="3">
        <f>+dataMercanciaContenedores[[#This Row],[Toneladas en contenedores embarcadas en cabotaje con carga]]+dataMercanciaContenedores[[#This Row],[Toneladas en contenedores embarcadas en cabotaje vacíos]]</f>
        <v>589187</v>
      </c>
      <c r="H283" s="2">
        <v>133869</v>
      </c>
      <c r="I283" s="2">
        <v>104620</v>
      </c>
      <c r="J283" s="3">
        <f>+dataMercanciaContenedores[[#This Row],[Toneladas en contenedores desembarcadas en cabotaje con carga]]+dataMercanciaContenedores[[#This Row],[Toneladas en contenedores desembarcadas en cabotaje vacíos]]</f>
        <v>238489</v>
      </c>
      <c r="K283" s="3">
        <f>+dataMercanciaContenedores[[#This Row],[Toneladas en contenedores embarcadas en cabotaje con carga]]+dataMercanciaContenedores[[#This Row],[Toneladas en contenedores desembarcadas en cabotaje con carga]]</f>
        <v>711543</v>
      </c>
      <c r="L283" s="3">
        <f>+dataMercanciaContenedores[[#This Row],[Toneladas en contenedores embarcadas en cabotaje vacíos]]+dataMercanciaContenedores[[#This Row],[Toneladas en contenedores desembarcadas en cabotaje vacíos]]</f>
        <v>116133</v>
      </c>
      <c r="M283" s="3">
        <f>+dataMercanciaContenedores[[#This Row],[TOTAL toneladas en contenedores en cabotaje con carga]]+dataMercanciaContenedores[[#This Row],[TOTAL toneladas en contenedores en cabotaje vacíos]]</f>
        <v>827676</v>
      </c>
      <c r="N283" s="2">
        <v>260892</v>
      </c>
      <c r="O283" s="2">
        <v>418</v>
      </c>
      <c r="P283" s="3">
        <f>+dataMercanciaContenedores[[#This Row],[Toneladas en contenedores embarcadas en exterior con carga]]+dataMercanciaContenedores[[#This Row],[Toneladas en contenedores embarcadas en exterior vacíos]]</f>
        <v>261310</v>
      </c>
      <c r="Q283" s="2">
        <v>50323</v>
      </c>
      <c r="R283" s="2">
        <v>22247</v>
      </c>
      <c r="S283" s="3">
        <f>+dataMercanciaContenedores[[#This Row],[Toneladas en contenedores desembarcadas en exterior con carga]]+dataMercanciaContenedores[[#This Row],[Toneladas en contenedores desembarcadas en exterior vacíos]]</f>
        <v>72570</v>
      </c>
      <c r="T283" s="3">
        <f>+dataMercanciaContenedores[[#This Row],[Toneladas en contenedores embarcadas en exterior con carga]]+dataMercanciaContenedores[[#This Row],[Toneladas en contenedores desembarcadas en exterior con carga]]</f>
        <v>311215</v>
      </c>
      <c r="U283" s="3">
        <f>+dataMercanciaContenedores[[#This Row],[Toneladas en contenedores embarcadas en exterior vacíos]]+dataMercanciaContenedores[[#This Row],[Toneladas en contenedores desembarcadas en exterior vacíos]]</f>
        <v>22665</v>
      </c>
      <c r="V283" s="3">
        <f>+dataMercanciaContenedores[[#This Row],[TOTAL toneladas en contenedores en exterior con carga]]+dataMercanciaContenedores[[#This Row],[TOTAL toneladas en contenedores en exterior vacíos]]</f>
        <v>333880</v>
      </c>
      <c r="W283" s="3">
        <f>+dataMercanciaContenedores[[#This Row],[Toneladas en contenedores embarcadas en cabotaje con carga]]+dataMercanciaContenedores[[#This Row],[Toneladas en contenedores embarcadas en exterior con carga]]</f>
        <v>838566</v>
      </c>
      <c r="X283" s="3">
        <f>+dataMercanciaContenedores[[#This Row],[Toneladas en contenedores embarcadas en cabotaje vacíos]]+dataMercanciaContenedores[[#This Row],[Toneladas en contenedores embarcadas en exterior vacíos]]</f>
        <v>11931</v>
      </c>
      <c r="Y283" s="3">
        <f>+dataMercanciaContenedores[[#This Row],[TOTAL Toneladas en contenedores con carga embarcadas]]+dataMercanciaContenedores[[#This Row],[TOTAL Toneladas en contenedores vacíos embarcadas]]</f>
        <v>850497</v>
      </c>
      <c r="Z283" s="3">
        <f>+dataMercanciaContenedores[[#This Row],[Toneladas en contenedores desembarcadas en cabotaje con carga]]+dataMercanciaContenedores[[#This Row],[Toneladas en contenedores desembarcadas en exterior con carga]]</f>
        <v>184192</v>
      </c>
      <c r="AA283" s="3">
        <f>+dataMercanciaContenedores[[#This Row],[Toneladas en contenedores desembarcadas en cabotaje vacíos]]+dataMercanciaContenedores[[#This Row],[Toneladas en contenedores desembarcadas en exterior vacíos]]</f>
        <v>126867</v>
      </c>
      <c r="AB283" s="3">
        <f>+dataMercanciaContenedores[[#This Row],[TOTAL Toneladas en contenedores con carga desembarcadas]]+dataMercanciaContenedores[[#This Row],[TOTAL Toneladas en contenedores vacíos desembarcadas]]</f>
        <v>311059</v>
      </c>
      <c r="AC283" s="3">
        <f>+dataMercanciaContenedores[[#This Row],[TOTAL toneladas embarcadas en contenedor]]+dataMercanciaContenedores[[#This Row],[TOTAL toneladas desembarcadas en contenedor]]</f>
        <v>1161556</v>
      </c>
    </row>
    <row r="284" spans="1:29" hidden="1" x14ac:dyDescent="0.2">
      <c r="A284" s="1">
        <v>2013</v>
      </c>
      <c r="B284" s="1" t="s">
        <v>12</v>
      </c>
      <c r="C284" s="1" t="s">
        <v>40</v>
      </c>
      <c r="D284" s="1" t="s">
        <v>41</v>
      </c>
      <c r="E284" s="2">
        <v>21219</v>
      </c>
      <c r="F284" s="2">
        <v>878</v>
      </c>
      <c r="G284" s="3">
        <f>+dataMercanciaContenedores[[#This Row],[Toneladas en contenedores embarcadas en cabotaje con carga]]+dataMercanciaContenedores[[#This Row],[Toneladas en contenedores embarcadas en cabotaje vacíos]]</f>
        <v>22097</v>
      </c>
      <c r="H284" s="2">
        <v>21061</v>
      </c>
      <c r="I284" s="2">
        <v>1182</v>
      </c>
      <c r="J284" s="3">
        <f>+dataMercanciaContenedores[[#This Row],[Toneladas en contenedores desembarcadas en cabotaje con carga]]+dataMercanciaContenedores[[#This Row],[Toneladas en contenedores desembarcadas en cabotaje vacíos]]</f>
        <v>22243</v>
      </c>
      <c r="K284" s="3">
        <f>+dataMercanciaContenedores[[#This Row],[Toneladas en contenedores embarcadas en cabotaje con carga]]+dataMercanciaContenedores[[#This Row],[Toneladas en contenedores desembarcadas en cabotaje con carga]]</f>
        <v>42280</v>
      </c>
      <c r="L284" s="3">
        <f>+dataMercanciaContenedores[[#This Row],[Toneladas en contenedores embarcadas en cabotaje vacíos]]+dataMercanciaContenedores[[#This Row],[Toneladas en contenedores desembarcadas en cabotaje vacíos]]</f>
        <v>2060</v>
      </c>
      <c r="M284" s="3">
        <f>+dataMercanciaContenedores[[#This Row],[TOTAL toneladas en contenedores en cabotaje con carga]]+dataMercanciaContenedores[[#This Row],[TOTAL toneladas en contenedores en cabotaje vacíos]]</f>
        <v>44340</v>
      </c>
      <c r="N284" s="2">
        <v>24862</v>
      </c>
      <c r="O284" s="2">
        <v>246</v>
      </c>
      <c r="P284" s="3">
        <f>+dataMercanciaContenedores[[#This Row],[Toneladas en contenedores embarcadas en exterior con carga]]+dataMercanciaContenedores[[#This Row],[Toneladas en contenedores embarcadas en exterior vacíos]]</f>
        <v>25108</v>
      </c>
      <c r="Q284" s="2">
        <v>11456</v>
      </c>
      <c r="R284" s="2">
        <v>2733</v>
      </c>
      <c r="S284" s="3">
        <f>+dataMercanciaContenedores[[#This Row],[Toneladas en contenedores desembarcadas en exterior con carga]]+dataMercanciaContenedores[[#This Row],[Toneladas en contenedores desembarcadas en exterior vacíos]]</f>
        <v>14189</v>
      </c>
      <c r="T284" s="3">
        <f>+dataMercanciaContenedores[[#This Row],[Toneladas en contenedores embarcadas en exterior con carga]]+dataMercanciaContenedores[[#This Row],[Toneladas en contenedores desembarcadas en exterior con carga]]</f>
        <v>36318</v>
      </c>
      <c r="U284" s="3">
        <f>+dataMercanciaContenedores[[#This Row],[Toneladas en contenedores embarcadas en exterior vacíos]]+dataMercanciaContenedores[[#This Row],[Toneladas en contenedores desembarcadas en exterior vacíos]]</f>
        <v>2979</v>
      </c>
      <c r="V284" s="3">
        <f>+dataMercanciaContenedores[[#This Row],[TOTAL toneladas en contenedores en exterior con carga]]+dataMercanciaContenedores[[#This Row],[TOTAL toneladas en contenedores en exterior vacíos]]</f>
        <v>39297</v>
      </c>
      <c r="W284" s="3">
        <f>+dataMercanciaContenedores[[#This Row],[Toneladas en contenedores embarcadas en cabotaje con carga]]+dataMercanciaContenedores[[#This Row],[Toneladas en contenedores embarcadas en exterior con carga]]</f>
        <v>46081</v>
      </c>
      <c r="X284" s="3">
        <f>+dataMercanciaContenedores[[#This Row],[Toneladas en contenedores embarcadas en cabotaje vacíos]]+dataMercanciaContenedores[[#This Row],[Toneladas en contenedores embarcadas en exterior vacíos]]</f>
        <v>1124</v>
      </c>
      <c r="Y284" s="3">
        <f>+dataMercanciaContenedores[[#This Row],[TOTAL Toneladas en contenedores con carga embarcadas]]+dataMercanciaContenedores[[#This Row],[TOTAL Toneladas en contenedores vacíos embarcadas]]</f>
        <v>47205</v>
      </c>
      <c r="Z284" s="3">
        <f>+dataMercanciaContenedores[[#This Row],[Toneladas en contenedores desembarcadas en cabotaje con carga]]+dataMercanciaContenedores[[#This Row],[Toneladas en contenedores desembarcadas en exterior con carga]]</f>
        <v>32517</v>
      </c>
      <c r="AA284" s="3">
        <f>+dataMercanciaContenedores[[#This Row],[Toneladas en contenedores desembarcadas en cabotaje vacíos]]+dataMercanciaContenedores[[#This Row],[Toneladas en contenedores desembarcadas en exterior vacíos]]</f>
        <v>3915</v>
      </c>
      <c r="AB284" s="3">
        <f>+dataMercanciaContenedores[[#This Row],[TOTAL Toneladas en contenedores con carga desembarcadas]]+dataMercanciaContenedores[[#This Row],[TOTAL Toneladas en contenedores vacíos desembarcadas]]</f>
        <v>36432</v>
      </c>
      <c r="AC284" s="3">
        <f>+dataMercanciaContenedores[[#This Row],[TOTAL toneladas embarcadas en contenedor]]+dataMercanciaContenedores[[#This Row],[TOTAL toneladas desembarcadas en contenedor]]</f>
        <v>83637</v>
      </c>
    </row>
    <row r="285" spans="1:29" hidden="1" x14ac:dyDescent="0.2">
      <c r="A285" s="1">
        <v>2013</v>
      </c>
      <c r="B285" s="1" t="s">
        <v>13</v>
      </c>
      <c r="C285" s="1" t="s">
        <v>40</v>
      </c>
      <c r="D285" s="1" t="s">
        <v>41</v>
      </c>
      <c r="E285" s="2">
        <v>0</v>
      </c>
      <c r="F285" s="2">
        <v>0</v>
      </c>
      <c r="G285" s="3">
        <f>+dataMercanciaContenedores[[#This Row],[Toneladas en contenedores embarcadas en cabotaje con carga]]+dataMercanciaContenedores[[#This Row],[Toneladas en contenedores embarcadas en cabotaje vacíos]]</f>
        <v>0</v>
      </c>
      <c r="H285" s="2">
        <v>0</v>
      </c>
      <c r="I285" s="2">
        <v>0</v>
      </c>
      <c r="J285" s="3">
        <f>+dataMercanciaContenedores[[#This Row],[Toneladas en contenedores desembarcadas en cabotaje con carga]]+dataMercanciaContenedores[[#This Row],[Toneladas en contenedores desembarcadas en cabotaje vacíos]]</f>
        <v>0</v>
      </c>
      <c r="K285" s="3">
        <f>+dataMercanciaContenedores[[#This Row],[Toneladas en contenedores embarcadas en cabotaje con carga]]+dataMercanciaContenedores[[#This Row],[Toneladas en contenedores desembarcadas en cabotaje con carga]]</f>
        <v>0</v>
      </c>
      <c r="L285" s="3">
        <f>+dataMercanciaContenedores[[#This Row],[Toneladas en contenedores embarcadas en cabotaje vacíos]]+dataMercanciaContenedores[[#This Row],[Toneladas en contenedores desembarcadas en cabotaje vacíos]]</f>
        <v>0</v>
      </c>
      <c r="M285" s="3">
        <f>+dataMercanciaContenedores[[#This Row],[TOTAL toneladas en contenedores en cabotaje con carga]]+dataMercanciaContenedores[[#This Row],[TOTAL toneladas en contenedores en cabotaje vacíos]]</f>
        <v>0</v>
      </c>
      <c r="N285" s="2">
        <v>12</v>
      </c>
      <c r="O285" s="2">
        <v>0</v>
      </c>
      <c r="P285" s="3">
        <f>+dataMercanciaContenedores[[#This Row],[Toneladas en contenedores embarcadas en exterior con carga]]+dataMercanciaContenedores[[#This Row],[Toneladas en contenedores embarcadas en exterior vacíos]]</f>
        <v>12</v>
      </c>
      <c r="Q285" s="2">
        <v>0</v>
      </c>
      <c r="R285" s="2">
        <v>0</v>
      </c>
      <c r="S285" s="3">
        <f>+dataMercanciaContenedores[[#This Row],[Toneladas en contenedores desembarcadas en exterior con carga]]+dataMercanciaContenedores[[#This Row],[Toneladas en contenedores desembarcadas en exterior vacíos]]</f>
        <v>0</v>
      </c>
      <c r="T285" s="3">
        <f>+dataMercanciaContenedores[[#This Row],[Toneladas en contenedores embarcadas en exterior con carga]]+dataMercanciaContenedores[[#This Row],[Toneladas en contenedores desembarcadas en exterior con carga]]</f>
        <v>12</v>
      </c>
      <c r="U285" s="3">
        <f>+dataMercanciaContenedores[[#This Row],[Toneladas en contenedores embarcadas en exterior vacíos]]+dataMercanciaContenedores[[#This Row],[Toneladas en contenedores desembarcadas en exterior vacíos]]</f>
        <v>0</v>
      </c>
      <c r="V285" s="3">
        <f>+dataMercanciaContenedores[[#This Row],[TOTAL toneladas en contenedores en exterior con carga]]+dataMercanciaContenedores[[#This Row],[TOTAL toneladas en contenedores en exterior vacíos]]</f>
        <v>12</v>
      </c>
      <c r="W285" s="3">
        <f>+dataMercanciaContenedores[[#This Row],[Toneladas en contenedores embarcadas en cabotaje con carga]]+dataMercanciaContenedores[[#This Row],[Toneladas en contenedores embarcadas en exterior con carga]]</f>
        <v>12</v>
      </c>
      <c r="X285" s="3">
        <f>+dataMercanciaContenedores[[#This Row],[Toneladas en contenedores embarcadas en cabotaje vacíos]]+dataMercanciaContenedores[[#This Row],[Toneladas en contenedores embarcadas en exterior vacíos]]</f>
        <v>0</v>
      </c>
      <c r="Y285" s="3">
        <f>+dataMercanciaContenedores[[#This Row],[TOTAL Toneladas en contenedores con carga embarcadas]]+dataMercanciaContenedores[[#This Row],[TOTAL Toneladas en contenedores vacíos embarcadas]]</f>
        <v>12</v>
      </c>
      <c r="Z285" s="3">
        <f>+dataMercanciaContenedores[[#This Row],[Toneladas en contenedores desembarcadas en cabotaje con carga]]+dataMercanciaContenedores[[#This Row],[Toneladas en contenedores desembarcadas en exterior con carga]]</f>
        <v>0</v>
      </c>
      <c r="AA285" s="3">
        <f>+dataMercanciaContenedores[[#This Row],[Toneladas en contenedores desembarcadas en cabotaje vacíos]]+dataMercanciaContenedores[[#This Row],[Toneladas en contenedores desembarcadas en exterior vacíos]]</f>
        <v>0</v>
      </c>
      <c r="AB285" s="3">
        <f>+dataMercanciaContenedores[[#This Row],[TOTAL Toneladas en contenedores con carga desembarcadas]]+dataMercanciaContenedores[[#This Row],[TOTAL Toneladas en contenedores vacíos desembarcadas]]</f>
        <v>0</v>
      </c>
      <c r="AC285" s="3">
        <f>+dataMercanciaContenedores[[#This Row],[TOTAL toneladas embarcadas en contenedor]]+dataMercanciaContenedores[[#This Row],[TOTAL toneladas desembarcadas en contenedor]]</f>
        <v>12</v>
      </c>
    </row>
    <row r="286" spans="1:29" hidden="1" x14ac:dyDescent="0.2">
      <c r="A286" s="1">
        <v>2013</v>
      </c>
      <c r="B286" s="1" t="s">
        <v>14</v>
      </c>
      <c r="C286" s="1" t="s">
        <v>40</v>
      </c>
      <c r="D286" s="1" t="s">
        <v>41</v>
      </c>
      <c r="E286" s="2">
        <f>1571589</f>
        <v>1571589</v>
      </c>
      <c r="F286" s="2">
        <v>40171</v>
      </c>
      <c r="G286" s="3">
        <f>+dataMercanciaContenedores[[#This Row],[Toneladas en contenedores embarcadas en cabotaje con carga]]+dataMercanciaContenedores[[#This Row],[Toneladas en contenedores embarcadas en cabotaje vacíos]]</f>
        <v>1611760</v>
      </c>
      <c r="H286" s="2">
        <v>2085018</v>
      </c>
      <c r="I286" s="2">
        <v>22890</v>
      </c>
      <c r="J286" s="3">
        <f>+dataMercanciaContenedores[[#This Row],[Toneladas en contenedores desembarcadas en cabotaje con carga]]+dataMercanciaContenedores[[#This Row],[Toneladas en contenedores desembarcadas en cabotaje vacíos]]</f>
        <v>2107908</v>
      </c>
      <c r="K286" s="3">
        <f>+dataMercanciaContenedores[[#This Row],[Toneladas en contenedores embarcadas en cabotaje con carga]]+dataMercanciaContenedores[[#This Row],[Toneladas en contenedores desembarcadas en cabotaje con carga]]</f>
        <v>3656607</v>
      </c>
      <c r="L286" s="3">
        <f>+dataMercanciaContenedores[[#This Row],[Toneladas en contenedores embarcadas en cabotaje vacíos]]+dataMercanciaContenedores[[#This Row],[Toneladas en contenedores desembarcadas en cabotaje vacíos]]</f>
        <v>63061</v>
      </c>
      <c r="M286" s="3">
        <f>+dataMercanciaContenedores[[#This Row],[TOTAL toneladas en contenedores en cabotaje con carga]]+dataMercanciaContenedores[[#This Row],[TOTAL toneladas en contenedores en cabotaje vacíos]]</f>
        <v>3719668</v>
      </c>
      <c r="N286" s="2">
        <f>25026503+124471+83</f>
        <v>25151057</v>
      </c>
      <c r="O286" s="2">
        <v>762512</v>
      </c>
      <c r="P286" s="3">
        <f>+dataMercanciaContenedores[[#This Row],[Toneladas en contenedores embarcadas en exterior con carga]]+dataMercanciaContenedores[[#This Row],[Toneladas en contenedores embarcadas en exterior vacíos]]</f>
        <v>25913569</v>
      </c>
      <c r="Q286" s="2">
        <f>23619378+285184-124479</f>
        <v>23780083</v>
      </c>
      <c r="R286" s="2">
        <v>916072</v>
      </c>
      <c r="S286" s="3">
        <f>+dataMercanciaContenedores[[#This Row],[Toneladas en contenedores desembarcadas en exterior con carga]]+dataMercanciaContenedores[[#This Row],[Toneladas en contenedores desembarcadas en exterior vacíos]]</f>
        <v>24696155</v>
      </c>
      <c r="T286" s="3">
        <f>+dataMercanciaContenedores[[#This Row],[Toneladas en contenedores embarcadas en exterior con carga]]+dataMercanciaContenedores[[#This Row],[Toneladas en contenedores desembarcadas en exterior con carga]]</f>
        <v>48931140</v>
      </c>
      <c r="U286" s="3">
        <f>+dataMercanciaContenedores[[#This Row],[Toneladas en contenedores embarcadas en exterior vacíos]]+dataMercanciaContenedores[[#This Row],[Toneladas en contenedores desembarcadas en exterior vacíos]]</f>
        <v>1678584</v>
      </c>
      <c r="V286" s="3">
        <f>+dataMercanciaContenedores[[#This Row],[TOTAL toneladas en contenedores en exterior con carga]]+dataMercanciaContenedores[[#This Row],[TOTAL toneladas en contenedores en exterior vacíos]]</f>
        <v>50609724</v>
      </c>
      <c r="W286" s="3">
        <f>+dataMercanciaContenedores[[#This Row],[Toneladas en contenedores embarcadas en cabotaje con carga]]+dataMercanciaContenedores[[#This Row],[Toneladas en contenedores embarcadas en exterior con carga]]</f>
        <v>26722646</v>
      </c>
      <c r="X286" s="3">
        <f>+dataMercanciaContenedores[[#This Row],[Toneladas en contenedores embarcadas en cabotaje vacíos]]+dataMercanciaContenedores[[#This Row],[Toneladas en contenedores embarcadas en exterior vacíos]]</f>
        <v>802683</v>
      </c>
      <c r="Y286" s="3">
        <f>+dataMercanciaContenedores[[#This Row],[TOTAL Toneladas en contenedores con carga embarcadas]]+dataMercanciaContenedores[[#This Row],[TOTAL Toneladas en contenedores vacíos embarcadas]]</f>
        <v>27525329</v>
      </c>
      <c r="Z286" s="3">
        <f>+dataMercanciaContenedores[[#This Row],[Toneladas en contenedores desembarcadas en cabotaje con carga]]+dataMercanciaContenedores[[#This Row],[Toneladas en contenedores desembarcadas en exterior con carga]]</f>
        <v>25865101</v>
      </c>
      <c r="AA286" s="3">
        <f>+dataMercanciaContenedores[[#This Row],[Toneladas en contenedores desembarcadas en cabotaje vacíos]]+dataMercanciaContenedores[[#This Row],[Toneladas en contenedores desembarcadas en exterior vacíos]]</f>
        <v>938962</v>
      </c>
      <c r="AB286" s="3">
        <f>+dataMercanciaContenedores[[#This Row],[TOTAL Toneladas en contenedores con carga desembarcadas]]+dataMercanciaContenedores[[#This Row],[TOTAL Toneladas en contenedores vacíos desembarcadas]]</f>
        <v>26804063</v>
      </c>
      <c r="AC286" s="3">
        <f>+dataMercanciaContenedores[[#This Row],[TOTAL toneladas embarcadas en contenedor]]+dataMercanciaContenedores[[#This Row],[TOTAL toneladas desembarcadas en contenedor]]</f>
        <v>54329392</v>
      </c>
    </row>
    <row r="287" spans="1:29" hidden="1" x14ac:dyDescent="0.2">
      <c r="A287" s="1">
        <v>2013</v>
      </c>
      <c r="B287" s="1" t="s">
        <v>15</v>
      </c>
      <c r="C287" s="1" t="s">
        <v>40</v>
      </c>
      <c r="D287" s="1" t="s">
        <v>41</v>
      </c>
      <c r="E287" s="2">
        <v>139649</v>
      </c>
      <c r="F287" s="2">
        <v>74</v>
      </c>
      <c r="G287" s="3">
        <f>+dataMercanciaContenedores[[#This Row],[Toneladas en contenedores embarcadas en cabotaje con carga]]+dataMercanciaContenedores[[#This Row],[Toneladas en contenedores embarcadas en cabotaje vacíos]]</f>
        <v>139723</v>
      </c>
      <c r="H287" s="2">
        <v>24545</v>
      </c>
      <c r="I287" s="2">
        <v>35813</v>
      </c>
      <c r="J287" s="3">
        <f>+dataMercanciaContenedores[[#This Row],[Toneladas en contenedores desembarcadas en cabotaje con carga]]+dataMercanciaContenedores[[#This Row],[Toneladas en contenedores desembarcadas en cabotaje vacíos]]</f>
        <v>60358</v>
      </c>
      <c r="K287" s="3">
        <f>+dataMercanciaContenedores[[#This Row],[Toneladas en contenedores embarcadas en cabotaje con carga]]+dataMercanciaContenedores[[#This Row],[Toneladas en contenedores desembarcadas en cabotaje con carga]]</f>
        <v>164194</v>
      </c>
      <c r="L287" s="3">
        <f>+dataMercanciaContenedores[[#This Row],[Toneladas en contenedores embarcadas en cabotaje vacíos]]+dataMercanciaContenedores[[#This Row],[Toneladas en contenedores desembarcadas en cabotaje vacíos]]</f>
        <v>35887</v>
      </c>
      <c r="M287" s="3">
        <f>+dataMercanciaContenedores[[#This Row],[TOTAL toneladas en contenedores en cabotaje con carga]]+dataMercanciaContenedores[[#This Row],[TOTAL toneladas en contenedores en cabotaje vacíos]]</f>
        <v>200081</v>
      </c>
      <c r="N287" s="2">
        <v>517331</v>
      </c>
      <c r="O287" s="2">
        <v>342</v>
      </c>
      <c r="P287" s="3">
        <f>+dataMercanciaContenedores[[#This Row],[Toneladas en contenedores embarcadas en exterior con carga]]+dataMercanciaContenedores[[#This Row],[Toneladas en contenedores embarcadas en exterior vacíos]]</f>
        <v>517673</v>
      </c>
      <c r="Q287" s="2">
        <v>114792</v>
      </c>
      <c r="R287" s="2">
        <v>31688</v>
      </c>
      <c r="S287" s="3">
        <f>+dataMercanciaContenedores[[#This Row],[Toneladas en contenedores desembarcadas en exterior con carga]]+dataMercanciaContenedores[[#This Row],[Toneladas en contenedores desembarcadas en exterior vacíos]]</f>
        <v>146480</v>
      </c>
      <c r="T287" s="3">
        <f>+dataMercanciaContenedores[[#This Row],[Toneladas en contenedores embarcadas en exterior con carga]]+dataMercanciaContenedores[[#This Row],[Toneladas en contenedores desembarcadas en exterior con carga]]</f>
        <v>632123</v>
      </c>
      <c r="U287" s="3">
        <f>+dataMercanciaContenedores[[#This Row],[Toneladas en contenedores embarcadas en exterior vacíos]]+dataMercanciaContenedores[[#This Row],[Toneladas en contenedores desembarcadas en exterior vacíos]]</f>
        <v>32030</v>
      </c>
      <c r="V287" s="3">
        <f>+dataMercanciaContenedores[[#This Row],[TOTAL toneladas en contenedores en exterior con carga]]+dataMercanciaContenedores[[#This Row],[TOTAL toneladas en contenedores en exterior vacíos]]</f>
        <v>664153</v>
      </c>
      <c r="W287" s="3">
        <f>+dataMercanciaContenedores[[#This Row],[Toneladas en contenedores embarcadas en cabotaje con carga]]+dataMercanciaContenedores[[#This Row],[Toneladas en contenedores embarcadas en exterior con carga]]</f>
        <v>656980</v>
      </c>
      <c r="X287" s="3">
        <f>+dataMercanciaContenedores[[#This Row],[Toneladas en contenedores embarcadas en cabotaje vacíos]]+dataMercanciaContenedores[[#This Row],[Toneladas en contenedores embarcadas en exterior vacíos]]</f>
        <v>416</v>
      </c>
      <c r="Y287" s="3">
        <f>+dataMercanciaContenedores[[#This Row],[TOTAL Toneladas en contenedores con carga embarcadas]]+dataMercanciaContenedores[[#This Row],[TOTAL Toneladas en contenedores vacíos embarcadas]]</f>
        <v>657396</v>
      </c>
      <c r="Z287" s="3">
        <f>+dataMercanciaContenedores[[#This Row],[Toneladas en contenedores desembarcadas en cabotaje con carga]]+dataMercanciaContenedores[[#This Row],[Toneladas en contenedores desembarcadas en exterior con carga]]</f>
        <v>139337</v>
      </c>
      <c r="AA287" s="3">
        <f>+dataMercanciaContenedores[[#This Row],[Toneladas en contenedores desembarcadas en cabotaje vacíos]]+dataMercanciaContenedores[[#This Row],[Toneladas en contenedores desembarcadas en exterior vacíos]]</f>
        <v>67501</v>
      </c>
      <c r="AB287" s="3">
        <f>+dataMercanciaContenedores[[#This Row],[TOTAL Toneladas en contenedores con carga desembarcadas]]+dataMercanciaContenedores[[#This Row],[TOTAL Toneladas en contenedores vacíos desembarcadas]]</f>
        <v>206838</v>
      </c>
      <c r="AC287" s="3">
        <f>+dataMercanciaContenedores[[#This Row],[TOTAL toneladas embarcadas en contenedor]]+dataMercanciaContenedores[[#This Row],[TOTAL toneladas desembarcadas en contenedor]]</f>
        <v>864234</v>
      </c>
    </row>
    <row r="288" spans="1:29" hidden="1" x14ac:dyDescent="0.2">
      <c r="A288" s="1">
        <v>2013</v>
      </c>
      <c r="B288" s="1" t="s">
        <v>16</v>
      </c>
      <c r="C288" s="1" t="s">
        <v>40</v>
      </c>
      <c r="D288" s="1" t="s">
        <v>41</v>
      </c>
      <c r="E288" s="2">
        <v>46069</v>
      </c>
      <c r="F288" s="2">
        <v>44255</v>
      </c>
      <c r="G288" s="3">
        <f>+dataMercanciaContenedores[[#This Row],[Toneladas en contenedores embarcadas en cabotaje con carga]]+dataMercanciaContenedores[[#This Row],[Toneladas en contenedores embarcadas en cabotaje vacíos]]</f>
        <v>90324</v>
      </c>
      <c r="H288" s="2">
        <v>146213</v>
      </c>
      <c r="I288" s="2">
        <v>2954</v>
      </c>
      <c r="J288" s="3">
        <f>+dataMercanciaContenedores[[#This Row],[Toneladas en contenedores desembarcadas en cabotaje con carga]]+dataMercanciaContenedores[[#This Row],[Toneladas en contenedores desembarcadas en cabotaje vacíos]]</f>
        <v>149167</v>
      </c>
      <c r="K288" s="3">
        <f>+dataMercanciaContenedores[[#This Row],[Toneladas en contenedores embarcadas en cabotaje con carga]]+dataMercanciaContenedores[[#This Row],[Toneladas en contenedores desembarcadas en cabotaje con carga]]</f>
        <v>192282</v>
      </c>
      <c r="L288" s="3">
        <f>+dataMercanciaContenedores[[#This Row],[Toneladas en contenedores embarcadas en cabotaje vacíos]]+dataMercanciaContenedores[[#This Row],[Toneladas en contenedores desembarcadas en cabotaje vacíos]]</f>
        <v>47209</v>
      </c>
      <c r="M288" s="3">
        <f>+dataMercanciaContenedores[[#This Row],[TOTAL toneladas en contenedores en cabotaje con carga]]+dataMercanciaContenedores[[#This Row],[TOTAL toneladas en contenedores en cabotaje vacíos]]</f>
        <v>239491</v>
      </c>
      <c r="N288" s="2">
        <v>35</v>
      </c>
      <c r="O288" s="2">
        <v>0</v>
      </c>
      <c r="P288" s="3">
        <f>+dataMercanciaContenedores[[#This Row],[Toneladas en contenedores embarcadas en exterior con carga]]+dataMercanciaContenedores[[#This Row],[Toneladas en contenedores embarcadas en exterior vacíos]]</f>
        <v>35</v>
      </c>
      <c r="Q288" s="2">
        <v>275</v>
      </c>
      <c r="R288" s="2">
        <v>0</v>
      </c>
      <c r="S288" s="3">
        <f>+dataMercanciaContenedores[[#This Row],[Toneladas en contenedores desembarcadas en exterior con carga]]+dataMercanciaContenedores[[#This Row],[Toneladas en contenedores desembarcadas en exterior vacíos]]</f>
        <v>275</v>
      </c>
      <c r="T288" s="3">
        <f>+dataMercanciaContenedores[[#This Row],[Toneladas en contenedores embarcadas en exterior con carga]]+dataMercanciaContenedores[[#This Row],[Toneladas en contenedores desembarcadas en exterior con carga]]</f>
        <v>310</v>
      </c>
      <c r="U288" s="3">
        <f>+dataMercanciaContenedores[[#This Row],[Toneladas en contenedores embarcadas en exterior vacíos]]+dataMercanciaContenedores[[#This Row],[Toneladas en contenedores desembarcadas en exterior vacíos]]</f>
        <v>0</v>
      </c>
      <c r="V288" s="3">
        <f>+dataMercanciaContenedores[[#This Row],[TOTAL toneladas en contenedores en exterior con carga]]+dataMercanciaContenedores[[#This Row],[TOTAL toneladas en contenedores en exterior vacíos]]</f>
        <v>310</v>
      </c>
      <c r="W288" s="3">
        <f>+dataMercanciaContenedores[[#This Row],[Toneladas en contenedores embarcadas en cabotaje con carga]]+dataMercanciaContenedores[[#This Row],[Toneladas en contenedores embarcadas en exterior con carga]]</f>
        <v>46104</v>
      </c>
      <c r="X288" s="3">
        <f>+dataMercanciaContenedores[[#This Row],[Toneladas en contenedores embarcadas en cabotaje vacíos]]+dataMercanciaContenedores[[#This Row],[Toneladas en contenedores embarcadas en exterior vacíos]]</f>
        <v>44255</v>
      </c>
      <c r="Y288" s="3">
        <f>+dataMercanciaContenedores[[#This Row],[TOTAL Toneladas en contenedores con carga embarcadas]]+dataMercanciaContenedores[[#This Row],[TOTAL Toneladas en contenedores vacíos embarcadas]]</f>
        <v>90359</v>
      </c>
      <c r="Z288" s="3">
        <f>+dataMercanciaContenedores[[#This Row],[Toneladas en contenedores desembarcadas en cabotaje con carga]]+dataMercanciaContenedores[[#This Row],[Toneladas en contenedores desembarcadas en exterior con carga]]</f>
        <v>146488</v>
      </c>
      <c r="AA288" s="3">
        <f>+dataMercanciaContenedores[[#This Row],[Toneladas en contenedores desembarcadas en cabotaje vacíos]]+dataMercanciaContenedores[[#This Row],[Toneladas en contenedores desembarcadas en exterior vacíos]]</f>
        <v>2954</v>
      </c>
      <c r="AB288" s="3">
        <f>+dataMercanciaContenedores[[#This Row],[TOTAL Toneladas en contenedores con carga desembarcadas]]+dataMercanciaContenedores[[#This Row],[TOTAL Toneladas en contenedores vacíos desembarcadas]]</f>
        <v>149442</v>
      </c>
      <c r="AC288" s="3">
        <f>+dataMercanciaContenedores[[#This Row],[TOTAL toneladas embarcadas en contenedor]]+dataMercanciaContenedores[[#This Row],[TOTAL toneladas desembarcadas en contenedor]]</f>
        <v>239801</v>
      </c>
    </row>
    <row r="289" spans="1:29" hidden="1" x14ac:dyDescent="0.2">
      <c r="A289" s="1">
        <v>2013</v>
      </c>
      <c r="B289" s="1" t="s">
        <v>17</v>
      </c>
      <c r="C289" s="1" t="s">
        <v>40</v>
      </c>
      <c r="D289" s="1" t="s">
        <v>41</v>
      </c>
      <c r="E289" s="2">
        <v>725536</v>
      </c>
      <c r="F289" s="2">
        <v>20717</v>
      </c>
      <c r="G289" s="3">
        <f>+dataMercanciaContenedores[[#This Row],[Toneladas en contenedores embarcadas en cabotaje con carga]]+dataMercanciaContenedores[[#This Row],[Toneladas en contenedores embarcadas en cabotaje vacíos]]</f>
        <v>746253</v>
      </c>
      <c r="H289" s="2">
        <v>141274</v>
      </c>
      <c r="I289" s="2">
        <v>142298</v>
      </c>
      <c r="J289" s="3">
        <f>+dataMercanciaContenedores[[#This Row],[Toneladas en contenedores desembarcadas en cabotaje con carga]]+dataMercanciaContenedores[[#This Row],[Toneladas en contenedores desembarcadas en cabotaje vacíos]]</f>
        <v>283572</v>
      </c>
      <c r="K289" s="3">
        <f>+dataMercanciaContenedores[[#This Row],[Toneladas en contenedores embarcadas en cabotaje con carga]]+dataMercanciaContenedores[[#This Row],[Toneladas en contenedores desembarcadas en cabotaje con carga]]</f>
        <v>866810</v>
      </c>
      <c r="L289" s="3">
        <f>+dataMercanciaContenedores[[#This Row],[Toneladas en contenedores embarcadas en cabotaje vacíos]]+dataMercanciaContenedores[[#This Row],[Toneladas en contenedores desembarcadas en cabotaje vacíos]]</f>
        <v>163015</v>
      </c>
      <c r="M289" s="3">
        <f>+dataMercanciaContenedores[[#This Row],[TOTAL toneladas en contenedores en cabotaje con carga]]+dataMercanciaContenedores[[#This Row],[TOTAL toneladas en contenedores en cabotaje vacíos]]</f>
        <v>1029825</v>
      </c>
      <c r="N289" s="2">
        <f>9169503+1358</f>
        <v>9170861</v>
      </c>
      <c r="O289" s="2">
        <v>144295</v>
      </c>
      <c r="P289" s="3">
        <f>+dataMercanciaContenedores[[#This Row],[Toneladas en contenedores embarcadas en exterior con carga]]+dataMercanciaContenedores[[#This Row],[Toneladas en contenedores embarcadas en exterior vacíos]]</f>
        <v>9315156</v>
      </c>
      <c r="Q289" s="2">
        <f>6087734-1359</f>
        <v>6086375</v>
      </c>
      <c r="R289" s="2">
        <v>550636</v>
      </c>
      <c r="S289" s="3">
        <f>+dataMercanciaContenedores[[#This Row],[Toneladas en contenedores desembarcadas en exterior con carga]]+dataMercanciaContenedores[[#This Row],[Toneladas en contenedores desembarcadas en exterior vacíos]]</f>
        <v>6637011</v>
      </c>
      <c r="T289" s="3">
        <f>+dataMercanciaContenedores[[#This Row],[Toneladas en contenedores embarcadas en exterior con carga]]+dataMercanciaContenedores[[#This Row],[Toneladas en contenedores desembarcadas en exterior con carga]]</f>
        <v>15257236</v>
      </c>
      <c r="U289" s="3">
        <f>+dataMercanciaContenedores[[#This Row],[Toneladas en contenedores embarcadas en exterior vacíos]]+dataMercanciaContenedores[[#This Row],[Toneladas en contenedores desembarcadas en exterior vacíos]]</f>
        <v>694931</v>
      </c>
      <c r="V289" s="3">
        <f>+dataMercanciaContenedores[[#This Row],[TOTAL toneladas en contenedores en exterior con carga]]+dataMercanciaContenedores[[#This Row],[TOTAL toneladas en contenedores en exterior vacíos]]</f>
        <v>15952167</v>
      </c>
      <c r="W289" s="3">
        <f>+dataMercanciaContenedores[[#This Row],[Toneladas en contenedores embarcadas en cabotaje con carga]]+dataMercanciaContenedores[[#This Row],[Toneladas en contenedores embarcadas en exterior con carga]]</f>
        <v>9896397</v>
      </c>
      <c r="X289" s="3">
        <f>+dataMercanciaContenedores[[#This Row],[Toneladas en contenedores embarcadas en cabotaje vacíos]]+dataMercanciaContenedores[[#This Row],[Toneladas en contenedores embarcadas en exterior vacíos]]</f>
        <v>165012</v>
      </c>
      <c r="Y289" s="3">
        <f>+dataMercanciaContenedores[[#This Row],[TOTAL Toneladas en contenedores con carga embarcadas]]+dataMercanciaContenedores[[#This Row],[TOTAL Toneladas en contenedores vacíos embarcadas]]</f>
        <v>10061409</v>
      </c>
      <c r="Z289" s="3">
        <f>+dataMercanciaContenedores[[#This Row],[Toneladas en contenedores desembarcadas en cabotaje con carga]]+dataMercanciaContenedores[[#This Row],[Toneladas en contenedores desembarcadas en exterior con carga]]</f>
        <v>6227649</v>
      </c>
      <c r="AA289" s="3">
        <f>+dataMercanciaContenedores[[#This Row],[Toneladas en contenedores desembarcadas en cabotaje vacíos]]+dataMercanciaContenedores[[#This Row],[Toneladas en contenedores desembarcadas en exterior vacíos]]</f>
        <v>692934</v>
      </c>
      <c r="AB289" s="3">
        <f>+dataMercanciaContenedores[[#This Row],[TOTAL Toneladas en contenedores con carga desembarcadas]]+dataMercanciaContenedores[[#This Row],[TOTAL Toneladas en contenedores vacíos desembarcadas]]</f>
        <v>6920583</v>
      </c>
      <c r="AC289" s="3">
        <f>+dataMercanciaContenedores[[#This Row],[TOTAL toneladas embarcadas en contenedor]]+dataMercanciaContenedores[[#This Row],[TOTAL toneladas desembarcadas en contenedor]]</f>
        <v>16981992</v>
      </c>
    </row>
    <row r="290" spans="1:29" hidden="1" x14ac:dyDescent="0.2">
      <c r="A290" s="1">
        <v>2013</v>
      </c>
      <c r="B290" s="1" t="s">
        <v>18</v>
      </c>
      <c r="C290" s="1" t="s">
        <v>40</v>
      </c>
      <c r="D290" s="1" t="s">
        <v>41</v>
      </c>
      <c r="E290" s="2">
        <v>182392</v>
      </c>
      <c r="F290" s="2">
        <v>7633</v>
      </c>
      <c r="G290" s="3">
        <f>+dataMercanciaContenedores[[#This Row],[Toneladas en contenedores embarcadas en cabotaje con carga]]+dataMercanciaContenedores[[#This Row],[Toneladas en contenedores embarcadas en cabotaje vacíos]]</f>
        <v>190025</v>
      </c>
      <c r="H290" s="2">
        <v>64595</v>
      </c>
      <c r="I290" s="2">
        <v>82469</v>
      </c>
      <c r="J290" s="3">
        <f>+dataMercanciaContenedores[[#This Row],[Toneladas en contenedores desembarcadas en cabotaje con carga]]+dataMercanciaContenedores[[#This Row],[Toneladas en contenedores desembarcadas en cabotaje vacíos]]</f>
        <v>147064</v>
      </c>
      <c r="K290" s="3">
        <f>+dataMercanciaContenedores[[#This Row],[Toneladas en contenedores embarcadas en cabotaje con carga]]+dataMercanciaContenedores[[#This Row],[Toneladas en contenedores desembarcadas en cabotaje con carga]]</f>
        <v>246987</v>
      </c>
      <c r="L290" s="3">
        <f>+dataMercanciaContenedores[[#This Row],[Toneladas en contenedores embarcadas en cabotaje vacíos]]+dataMercanciaContenedores[[#This Row],[Toneladas en contenedores desembarcadas en cabotaje vacíos]]</f>
        <v>90102</v>
      </c>
      <c r="M290" s="3">
        <f>+dataMercanciaContenedores[[#This Row],[TOTAL toneladas en contenedores en cabotaje con carga]]+dataMercanciaContenedores[[#This Row],[TOTAL toneladas en contenedores en cabotaje vacíos]]</f>
        <v>337089</v>
      </c>
      <c r="N290" s="2">
        <v>3719784</v>
      </c>
      <c r="O290" s="2">
        <v>20504</v>
      </c>
      <c r="P290" s="3">
        <f>+dataMercanciaContenedores[[#This Row],[Toneladas en contenedores embarcadas en exterior con carga]]+dataMercanciaContenedores[[#This Row],[Toneladas en contenedores embarcadas en exterior vacíos]]</f>
        <v>3740288</v>
      </c>
      <c r="Q290" s="2">
        <v>2036018</v>
      </c>
      <c r="R290" s="2">
        <v>219788</v>
      </c>
      <c r="S290" s="3">
        <f>+dataMercanciaContenedores[[#This Row],[Toneladas en contenedores desembarcadas en exterior con carga]]+dataMercanciaContenedores[[#This Row],[Toneladas en contenedores desembarcadas en exterior vacíos]]</f>
        <v>2255806</v>
      </c>
      <c r="T290" s="3">
        <f>+dataMercanciaContenedores[[#This Row],[Toneladas en contenedores embarcadas en exterior con carga]]+dataMercanciaContenedores[[#This Row],[Toneladas en contenedores desembarcadas en exterior con carga]]</f>
        <v>5755802</v>
      </c>
      <c r="U290" s="3">
        <f>+dataMercanciaContenedores[[#This Row],[Toneladas en contenedores embarcadas en exterior vacíos]]+dataMercanciaContenedores[[#This Row],[Toneladas en contenedores desembarcadas en exterior vacíos]]</f>
        <v>240292</v>
      </c>
      <c r="V290" s="3">
        <f>+dataMercanciaContenedores[[#This Row],[TOTAL toneladas en contenedores en exterior con carga]]+dataMercanciaContenedores[[#This Row],[TOTAL toneladas en contenedores en exterior vacíos]]</f>
        <v>5996094</v>
      </c>
      <c r="W290" s="3">
        <f>+dataMercanciaContenedores[[#This Row],[Toneladas en contenedores embarcadas en cabotaje con carga]]+dataMercanciaContenedores[[#This Row],[Toneladas en contenedores embarcadas en exterior con carga]]</f>
        <v>3902176</v>
      </c>
      <c r="X290" s="3">
        <f>+dataMercanciaContenedores[[#This Row],[Toneladas en contenedores embarcadas en cabotaje vacíos]]+dataMercanciaContenedores[[#This Row],[Toneladas en contenedores embarcadas en exterior vacíos]]</f>
        <v>28137</v>
      </c>
      <c r="Y290" s="3">
        <f>+dataMercanciaContenedores[[#This Row],[TOTAL Toneladas en contenedores con carga embarcadas]]+dataMercanciaContenedores[[#This Row],[TOTAL Toneladas en contenedores vacíos embarcadas]]</f>
        <v>3930313</v>
      </c>
      <c r="Z290" s="3">
        <f>+dataMercanciaContenedores[[#This Row],[Toneladas en contenedores desembarcadas en cabotaje con carga]]+dataMercanciaContenedores[[#This Row],[Toneladas en contenedores desembarcadas en exterior con carga]]</f>
        <v>2100613</v>
      </c>
      <c r="AA290" s="3">
        <f>+dataMercanciaContenedores[[#This Row],[Toneladas en contenedores desembarcadas en cabotaje vacíos]]+dataMercanciaContenedores[[#This Row],[Toneladas en contenedores desembarcadas en exterior vacíos]]</f>
        <v>302257</v>
      </c>
      <c r="AB290" s="3">
        <f>+dataMercanciaContenedores[[#This Row],[TOTAL Toneladas en contenedores con carga desembarcadas]]+dataMercanciaContenedores[[#This Row],[TOTAL Toneladas en contenedores vacíos desembarcadas]]</f>
        <v>2402870</v>
      </c>
      <c r="AC290" s="3">
        <f>+dataMercanciaContenedores[[#This Row],[TOTAL toneladas embarcadas en contenedor]]+dataMercanciaContenedores[[#This Row],[TOTAL toneladas desembarcadas en contenedor]]</f>
        <v>6333183</v>
      </c>
    </row>
    <row r="291" spans="1:29" hidden="1" x14ac:dyDescent="0.2">
      <c r="A291" s="1">
        <v>2013</v>
      </c>
      <c r="B291" s="1" t="s">
        <v>19</v>
      </c>
      <c r="C291" s="1" t="s">
        <v>40</v>
      </c>
      <c r="D291" s="1" t="s">
        <v>41</v>
      </c>
      <c r="E291" s="2">
        <v>149123</v>
      </c>
      <c r="F291" s="2">
        <v>6532</v>
      </c>
      <c r="G291" s="3">
        <f>+dataMercanciaContenedores[[#This Row],[Toneladas en contenedores embarcadas en cabotaje con carga]]+dataMercanciaContenedores[[#This Row],[Toneladas en contenedores embarcadas en cabotaje vacíos]]</f>
        <v>155655</v>
      </c>
      <c r="H291" s="2">
        <v>1213</v>
      </c>
      <c r="I291" s="2">
        <v>19704</v>
      </c>
      <c r="J291" s="3">
        <f>+dataMercanciaContenedores[[#This Row],[Toneladas en contenedores desembarcadas en cabotaje con carga]]+dataMercanciaContenedores[[#This Row],[Toneladas en contenedores desembarcadas en cabotaje vacíos]]</f>
        <v>20917</v>
      </c>
      <c r="K291" s="3">
        <f>+dataMercanciaContenedores[[#This Row],[Toneladas en contenedores embarcadas en cabotaje con carga]]+dataMercanciaContenedores[[#This Row],[Toneladas en contenedores desembarcadas en cabotaje con carga]]</f>
        <v>150336</v>
      </c>
      <c r="L291" s="3">
        <f>+dataMercanciaContenedores[[#This Row],[Toneladas en contenedores embarcadas en cabotaje vacíos]]+dataMercanciaContenedores[[#This Row],[Toneladas en contenedores desembarcadas en cabotaje vacíos]]</f>
        <v>26236</v>
      </c>
      <c r="M291" s="3">
        <f>+dataMercanciaContenedores[[#This Row],[TOTAL toneladas en contenedores en cabotaje con carga]]+dataMercanciaContenedores[[#This Row],[TOTAL toneladas en contenedores en cabotaje vacíos]]</f>
        <v>176572</v>
      </c>
      <c r="N291" s="2">
        <v>471984</v>
      </c>
      <c r="O291" s="2">
        <v>325</v>
      </c>
      <c r="P291" s="3">
        <f>+dataMercanciaContenedores[[#This Row],[Toneladas en contenedores embarcadas en exterior con carga]]+dataMercanciaContenedores[[#This Row],[Toneladas en contenedores embarcadas en exterior vacíos]]</f>
        <v>472309</v>
      </c>
      <c r="Q291" s="2">
        <v>284566</v>
      </c>
      <c r="R291" s="2">
        <v>30804</v>
      </c>
      <c r="S291" s="3">
        <f>+dataMercanciaContenedores[[#This Row],[Toneladas en contenedores desembarcadas en exterior con carga]]+dataMercanciaContenedores[[#This Row],[Toneladas en contenedores desembarcadas en exterior vacíos]]</f>
        <v>315370</v>
      </c>
      <c r="T291" s="3">
        <f>+dataMercanciaContenedores[[#This Row],[Toneladas en contenedores embarcadas en exterior con carga]]+dataMercanciaContenedores[[#This Row],[Toneladas en contenedores desembarcadas en exterior con carga]]</f>
        <v>756550</v>
      </c>
      <c r="U291" s="3">
        <f>+dataMercanciaContenedores[[#This Row],[Toneladas en contenedores embarcadas en exterior vacíos]]+dataMercanciaContenedores[[#This Row],[Toneladas en contenedores desembarcadas en exterior vacíos]]</f>
        <v>31129</v>
      </c>
      <c r="V291" s="3">
        <f>+dataMercanciaContenedores[[#This Row],[TOTAL toneladas en contenedores en exterior con carga]]+dataMercanciaContenedores[[#This Row],[TOTAL toneladas en contenedores en exterior vacíos]]</f>
        <v>787679</v>
      </c>
      <c r="W291" s="3">
        <f>+dataMercanciaContenedores[[#This Row],[Toneladas en contenedores embarcadas en cabotaje con carga]]+dataMercanciaContenedores[[#This Row],[Toneladas en contenedores embarcadas en exterior con carga]]</f>
        <v>621107</v>
      </c>
      <c r="X291" s="3">
        <f>+dataMercanciaContenedores[[#This Row],[Toneladas en contenedores embarcadas en cabotaje vacíos]]+dataMercanciaContenedores[[#This Row],[Toneladas en contenedores embarcadas en exterior vacíos]]</f>
        <v>6857</v>
      </c>
      <c r="Y291" s="3">
        <f>+dataMercanciaContenedores[[#This Row],[TOTAL Toneladas en contenedores con carga embarcadas]]+dataMercanciaContenedores[[#This Row],[TOTAL Toneladas en contenedores vacíos embarcadas]]</f>
        <v>627964</v>
      </c>
      <c r="Z291" s="3">
        <f>+dataMercanciaContenedores[[#This Row],[Toneladas en contenedores desembarcadas en cabotaje con carga]]+dataMercanciaContenedores[[#This Row],[Toneladas en contenedores desembarcadas en exterior con carga]]</f>
        <v>285779</v>
      </c>
      <c r="AA291" s="3">
        <f>+dataMercanciaContenedores[[#This Row],[Toneladas en contenedores desembarcadas en cabotaje vacíos]]+dataMercanciaContenedores[[#This Row],[Toneladas en contenedores desembarcadas en exterior vacíos]]</f>
        <v>50508</v>
      </c>
      <c r="AB291" s="3">
        <f>+dataMercanciaContenedores[[#This Row],[TOTAL Toneladas en contenedores con carga desembarcadas]]+dataMercanciaContenedores[[#This Row],[TOTAL Toneladas en contenedores vacíos desembarcadas]]</f>
        <v>336287</v>
      </c>
      <c r="AC291" s="3">
        <f>+dataMercanciaContenedores[[#This Row],[TOTAL toneladas embarcadas en contenedor]]+dataMercanciaContenedores[[#This Row],[TOTAL toneladas desembarcadas en contenedor]]</f>
        <v>964251</v>
      </c>
    </row>
    <row r="292" spans="1:29" hidden="1" x14ac:dyDescent="0.2">
      <c r="A292" s="1">
        <v>2013</v>
      </c>
      <c r="B292" s="1" t="s">
        <v>20</v>
      </c>
      <c r="C292" s="1" t="s">
        <v>40</v>
      </c>
      <c r="D292" s="1" t="s">
        <v>41</v>
      </c>
      <c r="E292" s="2">
        <v>179</v>
      </c>
      <c r="F292" s="2">
        <v>1708</v>
      </c>
      <c r="G292" s="3">
        <f>+dataMercanciaContenedores[[#This Row],[Toneladas en contenedores embarcadas en cabotaje con carga]]+dataMercanciaContenedores[[#This Row],[Toneladas en contenedores embarcadas en cabotaje vacíos]]</f>
        <v>1887</v>
      </c>
      <c r="H292" s="2">
        <v>193</v>
      </c>
      <c r="I292" s="2">
        <v>7379</v>
      </c>
      <c r="J292" s="3">
        <f>+dataMercanciaContenedores[[#This Row],[Toneladas en contenedores desembarcadas en cabotaje con carga]]+dataMercanciaContenedores[[#This Row],[Toneladas en contenedores desembarcadas en cabotaje vacíos]]</f>
        <v>7572</v>
      </c>
      <c r="K292" s="3">
        <f>+dataMercanciaContenedores[[#This Row],[Toneladas en contenedores embarcadas en cabotaje con carga]]+dataMercanciaContenedores[[#This Row],[Toneladas en contenedores desembarcadas en cabotaje con carga]]</f>
        <v>372</v>
      </c>
      <c r="L292" s="3">
        <f>+dataMercanciaContenedores[[#This Row],[Toneladas en contenedores embarcadas en cabotaje vacíos]]+dataMercanciaContenedores[[#This Row],[Toneladas en contenedores desembarcadas en cabotaje vacíos]]</f>
        <v>9087</v>
      </c>
      <c r="M292" s="3">
        <f>+dataMercanciaContenedores[[#This Row],[TOTAL toneladas en contenedores en cabotaje con carga]]+dataMercanciaContenedores[[#This Row],[TOTAL toneladas en contenedores en cabotaje vacíos]]</f>
        <v>9459</v>
      </c>
      <c r="N292" s="2">
        <v>2304005</v>
      </c>
      <c r="O292" s="2">
        <v>2104</v>
      </c>
      <c r="P292" s="3">
        <f>+dataMercanciaContenedores[[#This Row],[Toneladas en contenedores embarcadas en exterior con carga]]+dataMercanciaContenedores[[#This Row],[Toneladas en contenedores embarcadas en exterior vacíos]]</f>
        <v>2306109</v>
      </c>
      <c r="Q292" s="2">
        <v>82318</v>
      </c>
      <c r="R292" s="2">
        <v>185685</v>
      </c>
      <c r="S292" s="3">
        <f>+dataMercanciaContenedores[[#This Row],[Toneladas en contenedores desembarcadas en exterior con carga]]+dataMercanciaContenedores[[#This Row],[Toneladas en contenedores desembarcadas en exterior vacíos]]</f>
        <v>268003</v>
      </c>
      <c r="T292" s="3">
        <f>+dataMercanciaContenedores[[#This Row],[Toneladas en contenedores embarcadas en exterior con carga]]+dataMercanciaContenedores[[#This Row],[Toneladas en contenedores desembarcadas en exterior con carga]]</f>
        <v>2386323</v>
      </c>
      <c r="U292" s="3">
        <f>+dataMercanciaContenedores[[#This Row],[Toneladas en contenedores embarcadas en exterior vacíos]]+dataMercanciaContenedores[[#This Row],[Toneladas en contenedores desembarcadas en exterior vacíos]]</f>
        <v>187789</v>
      </c>
      <c r="V292" s="3">
        <f>+dataMercanciaContenedores[[#This Row],[TOTAL toneladas en contenedores en exterior con carga]]+dataMercanciaContenedores[[#This Row],[TOTAL toneladas en contenedores en exterior vacíos]]</f>
        <v>2574112</v>
      </c>
      <c r="W292" s="3">
        <f>+dataMercanciaContenedores[[#This Row],[Toneladas en contenedores embarcadas en cabotaje con carga]]+dataMercanciaContenedores[[#This Row],[Toneladas en contenedores embarcadas en exterior con carga]]</f>
        <v>2304184</v>
      </c>
      <c r="X292" s="3">
        <f>+dataMercanciaContenedores[[#This Row],[Toneladas en contenedores embarcadas en cabotaje vacíos]]+dataMercanciaContenedores[[#This Row],[Toneladas en contenedores embarcadas en exterior vacíos]]</f>
        <v>3812</v>
      </c>
      <c r="Y292" s="3">
        <f>+dataMercanciaContenedores[[#This Row],[TOTAL Toneladas en contenedores con carga embarcadas]]+dataMercanciaContenedores[[#This Row],[TOTAL Toneladas en contenedores vacíos embarcadas]]</f>
        <v>2307996</v>
      </c>
      <c r="Z292" s="3">
        <f>+dataMercanciaContenedores[[#This Row],[Toneladas en contenedores desembarcadas en cabotaje con carga]]+dataMercanciaContenedores[[#This Row],[Toneladas en contenedores desembarcadas en exterior con carga]]</f>
        <v>82511</v>
      </c>
      <c r="AA292" s="3">
        <f>+dataMercanciaContenedores[[#This Row],[Toneladas en contenedores desembarcadas en cabotaje vacíos]]+dataMercanciaContenedores[[#This Row],[Toneladas en contenedores desembarcadas en exterior vacíos]]</f>
        <v>193064</v>
      </c>
      <c r="AB292" s="3">
        <f>+dataMercanciaContenedores[[#This Row],[TOTAL Toneladas en contenedores con carga desembarcadas]]+dataMercanciaContenedores[[#This Row],[TOTAL Toneladas en contenedores vacíos desembarcadas]]</f>
        <v>275575</v>
      </c>
      <c r="AC292" s="3">
        <f>+dataMercanciaContenedores[[#This Row],[TOTAL toneladas embarcadas en contenedor]]+dataMercanciaContenedores[[#This Row],[TOTAL toneladas desembarcadas en contenedor]]</f>
        <v>2583571</v>
      </c>
    </row>
    <row r="293" spans="1:29" hidden="1" x14ac:dyDescent="0.2">
      <c r="A293" s="1">
        <v>2013</v>
      </c>
      <c r="B293" s="1" t="s">
        <v>21</v>
      </c>
      <c r="C293" s="1" t="s">
        <v>40</v>
      </c>
      <c r="D293" s="1" t="s">
        <v>41</v>
      </c>
      <c r="E293" s="2">
        <v>19974</v>
      </c>
      <c r="F293" s="2">
        <v>16411</v>
      </c>
      <c r="G293" s="3">
        <f>+dataMercanciaContenedores[[#This Row],[Toneladas en contenedores embarcadas en cabotaje con carga]]+dataMercanciaContenedores[[#This Row],[Toneladas en contenedores embarcadas en cabotaje vacíos]]</f>
        <v>36385</v>
      </c>
      <c r="H293" s="2">
        <v>52000</v>
      </c>
      <c r="I293" s="2">
        <v>8329</v>
      </c>
      <c r="J293" s="3">
        <f>+dataMercanciaContenedores[[#This Row],[Toneladas en contenedores desembarcadas en cabotaje con carga]]+dataMercanciaContenedores[[#This Row],[Toneladas en contenedores desembarcadas en cabotaje vacíos]]</f>
        <v>60329</v>
      </c>
      <c r="K293" s="3">
        <f>+dataMercanciaContenedores[[#This Row],[Toneladas en contenedores embarcadas en cabotaje con carga]]+dataMercanciaContenedores[[#This Row],[Toneladas en contenedores desembarcadas en cabotaje con carga]]</f>
        <v>71974</v>
      </c>
      <c r="L293" s="3">
        <f>+dataMercanciaContenedores[[#This Row],[Toneladas en contenedores embarcadas en cabotaje vacíos]]+dataMercanciaContenedores[[#This Row],[Toneladas en contenedores desembarcadas en cabotaje vacíos]]</f>
        <v>24740</v>
      </c>
      <c r="M293" s="3">
        <f>+dataMercanciaContenedores[[#This Row],[TOTAL toneladas en contenedores en cabotaje con carga]]+dataMercanciaContenedores[[#This Row],[TOTAL toneladas en contenedores en cabotaje vacíos]]</f>
        <v>96714</v>
      </c>
      <c r="N293" s="2">
        <v>0</v>
      </c>
      <c r="O293" s="2">
        <v>0</v>
      </c>
      <c r="P293" s="3">
        <f>+dataMercanciaContenedores[[#This Row],[Toneladas en contenedores embarcadas en exterior con carga]]+dataMercanciaContenedores[[#This Row],[Toneladas en contenedores embarcadas en exterior vacíos]]</f>
        <v>0</v>
      </c>
      <c r="Q293" s="2">
        <v>155</v>
      </c>
      <c r="R293" s="2">
        <v>0</v>
      </c>
      <c r="S293" s="3">
        <f>+dataMercanciaContenedores[[#This Row],[Toneladas en contenedores desembarcadas en exterior con carga]]+dataMercanciaContenedores[[#This Row],[Toneladas en contenedores desembarcadas en exterior vacíos]]</f>
        <v>155</v>
      </c>
      <c r="T293" s="3">
        <f>+dataMercanciaContenedores[[#This Row],[Toneladas en contenedores embarcadas en exterior con carga]]+dataMercanciaContenedores[[#This Row],[Toneladas en contenedores desembarcadas en exterior con carga]]</f>
        <v>155</v>
      </c>
      <c r="U293" s="3">
        <f>+dataMercanciaContenedores[[#This Row],[Toneladas en contenedores embarcadas en exterior vacíos]]+dataMercanciaContenedores[[#This Row],[Toneladas en contenedores desembarcadas en exterior vacíos]]</f>
        <v>0</v>
      </c>
      <c r="V293" s="3">
        <f>+dataMercanciaContenedores[[#This Row],[TOTAL toneladas en contenedores en exterior con carga]]+dataMercanciaContenedores[[#This Row],[TOTAL toneladas en contenedores en exterior vacíos]]</f>
        <v>155</v>
      </c>
      <c r="W293" s="3">
        <f>+dataMercanciaContenedores[[#This Row],[Toneladas en contenedores embarcadas en cabotaje con carga]]+dataMercanciaContenedores[[#This Row],[Toneladas en contenedores embarcadas en exterior con carga]]</f>
        <v>19974</v>
      </c>
      <c r="X293" s="3">
        <f>+dataMercanciaContenedores[[#This Row],[Toneladas en contenedores embarcadas en cabotaje vacíos]]+dataMercanciaContenedores[[#This Row],[Toneladas en contenedores embarcadas en exterior vacíos]]</f>
        <v>16411</v>
      </c>
      <c r="Y293" s="3">
        <f>+dataMercanciaContenedores[[#This Row],[TOTAL Toneladas en contenedores con carga embarcadas]]+dataMercanciaContenedores[[#This Row],[TOTAL Toneladas en contenedores vacíos embarcadas]]</f>
        <v>36385</v>
      </c>
      <c r="Z293" s="3">
        <f>+dataMercanciaContenedores[[#This Row],[Toneladas en contenedores desembarcadas en cabotaje con carga]]+dataMercanciaContenedores[[#This Row],[Toneladas en contenedores desembarcadas en exterior con carga]]</f>
        <v>52155</v>
      </c>
      <c r="AA293" s="3">
        <f>+dataMercanciaContenedores[[#This Row],[Toneladas en contenedores desembarcadas en cabotaje vacíos]]+dataMercanciaContenedores[[#This Row],[Toneladas en contenedores desembarcadas en exterior vacíos]]</f>
        <v>8329</v>
      </c>
      <c r="AB293" s="3">
        <f>+dataMercanciaContenedores[[#This Row],[TOTAL Toneladas en contenedores con carga desembarcadas]]+dataMercanciaContenedores[[#This Row],[TOTAL Toneladas en contenedores vacíos desembarcadas]]</f>
        <v>60484</v>
      </c>
      <c r="AC293" s="3">
        <f>+dataMercanciaContenedores[[#This Row],[TOTAL toneladas embarcadas en contenedor]]+dataMercanciaContenedores[[#This Row],[TOTAL toneladas desembarcadas en contenedor]]</f>
        <v>96869</v>
      </c>
    </row>
    <row r="294" spans="1:29" hidden="1" x14ac:dyDescent="0.2">
      <c r="A294" s="1">
        <v>2013</v>
      </c>
      <c r="B294" s="1" t="s">
        <v>22</v>
      </c>
      <c r="C294" s="1" t="s">
        <v>40</v>
      </c>
      <c r="D294" s="1" t="s">
        <v>41</v>
      </c>
      <c r="E294" s="2">
        <v>0</v>
      </c>
      <c r="F294" s="2">
        <v>0</v>
      </c>
      <c r="G294" s="3">
        <f>+dataMercanciaContenedores[[#This Row],[Toneladas en contenedores embarcadas en cabotaje con carga]]+dataMercanciaContenedores[[#This Row],[Toneladas en contenedores embarcadas en cabotaje vacíos]]</f>
        <v>0</v>
      </c>
      <c r="H294" s="2">
        <v>0</v>
      </c>
      <c r="I294" s="2">
        <v>80</v>
      </c>
      <c r="J294" s="3">
        <f>+dataMercanciaContenedores[[#This Row],[Toneladas en contenedores desembarcadas en cabotaje con carga]]+dataMercanciaContenedores[[#This Row],[Toneladas en contenedores desembarcadas en cabotaje vacíos]]</f>
        <v>80</v>
      </c>
      <c r="K294" s="3">
        <f>+dataMercanciaContenedores[[#This Row],[Toneladas en contenedores embarcadas en cabotaje con carga]]+dataMercanciaContenedores[[#This Row],[Toneladas en contenedores desembarcadas en cabotaje con carga]]</f>
        <v>0</v>
      </c>
      <c r="L294" s="3">
        <f>+dataMercanciaContenedores[[#This Row],[Toneladas en contenedores embarcadas en cabotaje vacíos]]+dataMercanciaContenedores[[#This Row],[Toneladas en contenedores desembarcadas en cabotaje vacíos]]</f>
        <v>80</v>
      </c>
      <c r="M294" s="3">
        <f>+dataMercanciaContenedores[[#This Row],[TOTAL toneladas en contenedores en cabotaje con carga]]+dataMercanciaContenedores[[#This Row],[TOTAL toneladas en contenedores en cabotaje vacíos]]</f>
        <v>80</v>
      </c>
      <c r="N294" s="2">
        <v>3433</v>
      </c>
      <c r="O294" s="2">
        <v>272</v>
      </c>
      <c r="P294" s="3">
        <f>+dataMercanciaContenedores[[#This Row],[Toneladas en contenedores embarcadas en exterior con carga]]+dataMercanciaContenedores[[#This Row],[Toneladas en contenedores embarcadas en exterior vacíos]]</f>
        <v>3705</v>
      </c>
      <c r="Q294" s="2">
        <v>3409</v>
      </c>
      <c r="R294" s="2">
        <v>36</v>
      </c>
      <c r="S294" s="3">
        <f>+dataMercanciaContenedores[[#This Row],[Toneladas en contenedores desembarcadas en exterior con carga]]+dataMercanciaContenedores[[#This Row],[Toneladas en contenedores desembarcadas en exterior vacíos]]</f>
        <v>3445</v>
      </c>
      <c r="T294" s="3">
        <f>+dataMercanciaContenedores[[#This Row],[Toneladas en contenedores embarcadas en exterior con carga]]+dataMercanciaContenedores[[#This Row],[Toneladas en contenedores desembarcadas en exterior con carga]]</f>
        <v>6842</v>
      </c>
      <c r="U294" s="3">
        <f>+dataMercanciaContenedores[[#This Row],[Toneladas en contenedores embarcadas en exterior vacíos]]+dataMercanciaContenedores[[#This Row],[Toneladas en contenedores desembarcadas en exterior vacíos]]</f>
        <v>308</v>
      </c>
      <c r="V294" s="3">
        <f>+dataMercanciaContenedores[[#This Row],[TOTAL toneladas en contenedores en exterior con carga]]+dataMercanciaContenedores[[#This Row],[TOTAL toneladas en contenedores en exterior vacíos]]</f>
        <v>7150</v>
      </c>
      <c r="W294" s="3">
        <f>+dataMercanciaContenedores[[#This Row],[Toneladas en contenedores embarcadas en cabotaje con carga]]+dataMercanciaContenedores[[#This Row],[Toneladas en contenedores embarcadas en exterior con carga]]</f>
        <v>3433</v>
      </c>
      <c r="X294" s="3">
        <f>+dataMercanciaContenedores[[#This Row],[Toneladas en contenedores embarcadas en cabotaje vacíos]]+dataMercanciaContenedores[[#This Row],[Toneladas en contenedores embarcadas en exterior vacíos]]</f>
        <v>272</v>
      </c>
      <c r="Y294" s="3">
        <f>+dataMercanciaContenedores[[#This Row],[TOTAL Toneladas en contenedores con carga embarcadas]]+dataMercanciaContenedores[[#This Row],[TOTAL Toneladas en contenedores vacíos embarcadas]]</f>
        <v>3705</v>
      </c>
      <c r="Z294" s="3">
        <f>+dataMercanciaContenedores[[#This Row],[Toneladas en contenedores desembarcadas en cabotaje con carga]]+dataMercanciaContenedores[[#This Row],[Toneladas en contenedores desembarcadas en exterior con carga]]</f>
        <v>3409</v>
      </c>
      <c r="AA294" s="3">
        <f>+dataMercanciaContenedores[[#This Row],[Toneladas en contenedores desembarcadas en cabotaje vacíos]]+dataMercanciaContenedores[[#This Row],[Toneladas en contenedores desembarcadas en exterior vacíos]]</f>
        <v>116</v>
      </c>
      <c r="AB294" s="3">
        <f>+dataMercanciaContenedores[[#This Row],[TOTAL Toneladas en contenedores con carga desembarcadas]]+dataMercanciaContenedores[[#This Row],[TOTAL Toneladas en contenedores vacíos desembarcadas]]</f>
        <v>3525</v>
      </c>
      <c r="AC294" s="3">
        <f>+dataMercanciaContenedores[[#This Row],[TOTAL toneladas embarcadas en contenedor]]+dataMercanciaContenedores[[#This Row],[TOTAL toneladas desembarcadas en contenedor]]</f>
        <v>7230</v>
      </c>
    </row>
    <row r="295" spans="1:29" hidden="1" x14ac:dyDescent="0.2">
      <c r="A295" s="1">
        <v>2013</v>
      </c>
      <c r="B295" s="1" t="s">
        <v>23</v>
      </c>
      <c r="C295" s="1" t="s">
        <v>40</v>
      </c>
      <c r="D295" s="1" t="s">
        <v>41</v>
      </c>
      <c r="E295" s="2">
        <v>28623</v>
      </c>
      <c r="F295" s="2">
        <v>222</v>
      </c>
      <c r="G295" s="3">
        <f>+dataMercanciaContenedores[[#This Row],[Toneladas en contenedores embarcadas en cabotaje con carga]]+dataMercanciaContenedores[[#This Row],[Toneladas en contenedores embarcadas en cabotaje vacíos]]</f>
        <v>28845</v>
      </c>
      <c r="H295" s="2">
        <v>3008</v>
      </c>
      <c r="I295" s="2">
        <v>16058</v>
      </c>
      <c r="J295" s="3">
        <f>+dataMercanciaContenedores[[#This Row],[Toneladas en contenedores desembarcadas en cabotaje con carga]]+dataMercanciaContenedores[[#This Row],[Toneladas en contenedores desembarcadas en cabotaje vacíos]]</f>
        <v>19066</v>
      </c>
      <c r="K295" s="3">
        <f>+dataMercanciaContenedores[[#This Row],[Toneladas en contenedores embarcadas en cabotaje con carga]]+dataMercanciaContenedores[[#This Row],[Toneladas en contenedores desembarcadas en cabotaje con carga]]</f>
        <v>31631</v>
      </c>
      <c r="L295" s="3">
        <f>+dataMercanciaContenedores[[#This Row],[Toneladas en contenedores embarcadas en cabotaje vacíos]]+dataMercanciaContenedores[[#This Row],[Toneladas en contenedores desembarcadas en cabotaje vacíos]]</f>
        <v>16280</v>
      </c>
      <c r="M295" s="3">
        <f>+dataMercanciaContenedores[[#This Row],[TOTAL toneladas en contenedores en cabotaje con carga]]+dataMercanciaContenedores[[#This Row],[TOTAL toneladas en contenedores en cabotaje vacíos]]</f>
        <v>47911</v>
      </c>
      <c r="N295" s="2">
        <v>464449</v>
      </c>
      <c r="O295" s="2">
        <v>1498</v>
      </c>
      <c r="P295" s="3">
        <f>+dataMercanciaContenedores[[#This Row],[Toneladas en contenedores embarcadas en exterior con carga]]+dataMercanciaContenedores[[#This Row],[Toneladas en contenedores embarcadas en exterior vacíos]]</f>
        <v>465947</v>
      </c>
      <c r="Q295" s="2">
        <v>232007</v>
      </c>
      <c r="R295" s="2">
        <v>23942</v>
      </c>
      <c r="S295" s="3">
        <f>+dataMercanciaContenedores[[#This Row],[Toneladas en contenedores desembarcadas en exterior con carga]]+dataMercanciaContenedores[[#This Row],[Toneladas en contenedores desembarcadas en exterior vacíos]]</f>
        <v>255949</v>
      </c>
      <c r="T295" s="3">
        <f>+dataMercanciaContenedores[[#This Row],[Toneladas en contenedores embarcadas en exterior con carga]]+dataMercanciaContenedores[[#This Row],[Toneladas en contenedores desembarcadas en exterior con carga]]</f>
        <v>696456</v>
      </c>
      <c r="U295" s="3">
        <f>+dataMercanciaContenedores[[#This Row],[Toneladas en contenedores embarcadas en exterior vacíos]]+dataMercanciaContenedores[[#This Row],[Toneladas en contenedores desembarcadas en exterior vacíos]]</f>
        <v>25440</v>
      </c>
      <c r="V295" s="3">
        <f>+dataMercanciaContenedores[[#This Row],[TOTAL toneladas en contenedores en exterior con carga]]+dataMercanciaContenedores[[#This Row],[TOTAL toneladas en contenedores en exterior vacíos]]</f>
        <v>721896</v>
      </c>
      <c r="W295" s="3">
        <f>+dataMercanciaContenedores[[#This Row],[Toneladas en contenedores embarcadas en cabotaje con carga]]+dataMercanciaContenedores[[#This Row],[Toneladas en contenedores embarcadas en exterior con carga]]</f>
        <v>493072</v>
      </c>
      <c r="X295" s="3">
        <f>+dataMercanciaContenedores[[#This Row],[Toneladas en contenedores embarcadas en cabotaje vacíos]]+dataMercanciaContenedores[[#This Row],[Toneladas en contenedores embarcadas en exterior vacíos]]</f>
        <v>1720</v>
      </c>
      <c r="Y295" s="3">
        <f>+dataMercanciaContenedores[[#This Row],[TOTAL Toneladas en contenedores con carga embarcadas]]+dataMercanciaContenedores[[#This Row],[TOTAL Toneladas en contenedores vacíos embarcadas]]</f>
        <v>494792</v>
      </c>
      <c r="Z295" s="3">
        <f>+dataMercanciaContenedores[[#This Row],[Toneladas en contenedores desembarcadas en cabotaje con carga]]+dataMercanciaContenedores[[#This Row],[Toneladas en contenedores desembarcadas en exterior con carga]]</f>
        <v>235015</v>
      </c>
      <c r="AA295" s="3">
        <f>+dataMercanciaContenedores[[#This Row],[Toneladas en contenedores desembarcadas en cabotaje vacíos]]+dataMercanciaContenedores[[#This Row],[Toneladas en contenedores desembarcadas en exterior vacíos]]</f>
        <v>40000</v>
      </c>
      <c r="AB295" s="3">
        <f>+dataMercanciaContenedores[[#This Row],[TOTAL Toneladas en contenedores con carga desembarcadas]]+dataMercanciaContenedores[[#This Row],[TOTAL Toneladas en contenedores vacíos desembarcadas]]</f>
        <v>275015</v>
      </c>
      <c r="AC295" s="3">
        <f>+dataMercanciaContenedores[[#This Row],[TOTAL toneladas embarcadas en contenedor]]+dataMercanciaContenedores[[#This Row],[TOTAL toneladas desembarcadas en contenedor]]</f>
        <v>769807</v>
      </c>
    </row>
    <row r="296" spans="1:29" hidden="1" x14ac:dyDescent="0.2">
      <c r="A296" s="1">
        <v>2013</v>
      </c>
      <c r="B296" s="1" t="s">
        <v>24</v>
      </c>
      <c r="C296" s="1" t="s">
        <v>40</v>
      </c>
      <c r="D296" s="1" t="s">
        <v>41</v>
      </c>
      <c r="E296" s="2">
        <v>2127</v>
      </c>
      <c r="F296" s="2">
        <v>0</v>
      </c>
      <c r="G296" s="3">
        <f>+dataMercanciaContenedores[[#This Row],[Toneladas en contenedores embarcadas en cabotaje con carga]]+dataMercanciaContenedores[[#This Row],[Toneladas en contenedores embarcadas en cabotaje vacíos]]</f>
        <v>2127</v>
      </c>
      <c r="H296" s="2">
        <v>1221</v>
      </c>
      <c r="I296" s="2">
        <v>107</v>
      </c>
      <c r="J296" s="3">
        <f>+dataMercanciaContenedores[[#This Row],[Toneladas en contenedores desembarcadas en cabotaje con carga]]+dataMercanciaContenedores[[#This Row],[Toneladas en contenedores desembarcadas en cabotaje vacíos]]</f>
        <v>1328</v>
      </c>
      <c r="K296" s="3">
        <f>+dataMercanciaContenedores[[#This Row],[Toneladas en contenedores embarcadas en cabotaje con carga]]+dataMercanciaContenedores[[#This Row],[Toneladas en contenedores desembarcadas en cabotaje con carga]]</f>
        <v>3348</v>
      </c>
      <c r="L296" s="3">
        <f>+dataMercanciaContenedores[[#This Row],[Toneladas en contenedores embarcadas en cabotaje vacíos]]+dataMercanciaContenedores[[#This Row],[Toneladas en contenedores desembarcadas en cabotaje vacíos]]</f>
        <v>107</v>
      </c>
      <c r="M296" s="3">
        <f>+dataMercanciaContenedores[[#This Row],[TOTAL toneladas en contenedores en cabotaje con carga]]+dataMercanciaContenedores[[#This Row],[TOTAL toneladas en contenedores en cabotaje vacíos]]</f>
        <v>3455</v>
      </c>
      <c r="N296" s="2">
        <f>3427+25851</f>
        <v>29278</v>
      </c>
      <c r="O296" s="2">
        <v>0</v>
      </c>
      <c r="P296" s="3">
        <f>+dataMercanciaContenedores[[#This Row],[Toneladas en contenedores embarcadas en exterior con carga]]+dataMercanciaContenedores[[#This Row],[Toneladas en contenedores embarcadas en exterior vacíos]]</f>
        <v>29278</v>
      </c>
      <c r="Q296" s="2">
        <f>192+3108</f>
        <v>3300</v>
      </c>
      <c r="R296" s="2">
        <v>19</v>
      </c>
      <c r="S296" s="3">
        <f>+dataMercanciaContenedores[[#This Row],[Toneladas en contenedores desembarcadas en exterior con carga]]+dataMercanciaContenedores[[#This Row],[Toneladas en contenedores desembarcadas en exterior vacíos]]</f>
        <v>3319</v>
      </c>
      <c r="T296" s="3">
        <f>+dataMercanciaContenedores[[#This Row],[Toneladas en contenedores embarcadas en exterior con carga]]+dataMercanciaContenedores[[#This Row],[Toneladas en contenedores desembarcadas en exterior con carga]]</f>
        <v>32578</v>
      </c>
      <c r="U296" s="3">
        <f>+dataMercanciaContenedores[[#This Row],[Toneladas en contenedores embarcadas en exterior vacíos]]+dataMercanciaContenedores[[#This Row],[Toneladas en contenedores desembarcadas en exterior vacíos]]</f>
        <v>19</v>
      </c>
      <c r="V296" s="3">
        <f>+dataMercanciaContenedores[[#This Row],[TOTAL toneladas en contenedores en exterior con carga]]+dataMercanciaContenedores[[#This Row],[TOTAL toneladas en contenedores en exterior vacíos]]</f>
        <v>32597</v>
      </c>
      <c r="W296" s="3">
        <f>+dataMercanciaContenedores[[#This Row],[Toneladas en contenedores embarcadas en cabotaje con carga]]+dataMercanciaContenedores[[#This Row],[Toneladas en contenedores embarcadas en exterior con carga]]</f>
        <v>31405</v>
      </c>
      <c r="X296" s="3">
        <f>+dataMercanciaContenedores[[#This Row],[Toneladas en contenedores embarcadas en cabotaje vacíos]]+dataMercanciaContenedores[[#This Row],[Toneladas en contenedores embarcadas en exterior vacíos]]</f>
        <v>0</v>
      </c>
      <c r="Y296" s="3">
        <f>+dataMercanciaContenedores[[#This Row],[TOTAL Toneladas en contenedores con carga embarcadas]]+dataMercanciaContenedores[[#This Row],[TOTAL Toneladas en contenedores vacíos embarcadas]]</f>
        <v>31405</v>
      </c>
      <c r="Z296" s="3">
        <f>+dataMercanciaContenedores[[#This Row],[Toneladas en contenedores desembarcadas en cabotaje con carga]]+dataMercanciaContenedores[[#This Row],[Toneladas en contenedores desembarcadas en exterior con carga]]</f>
        <v>4521</v>
      </c>
      <c r="AA296" s="3">
        <f>+dataMercanciaContenedores[[#This Row],[Toneladas en contenedores desembarcadas en cabotaje vacíos]]+dataMercanciaContenedores[[#This Row],[Toneladas en contenedores desembarcadas en exterior vacíos]]</f>
        <v>126</v>
      </c>
      <c r="AB296" s="3">
        <f>+dataMercanciaContenedores[[#This Row],[TOTAL Toneladas en contenedores con carga desembarcadas]]+dataMercanciaContenedores[[#This Row],[TOTAL Toneladas en contenedores vacíos desembarcadas]]</f>
        <v>4647</v>
      </c>
      <c r="AC296" s="3">
        <f>+dataMercanciaContenedores[[#This Row],[TOTAL toneladas embarcadas en contenedor]]+dataMercanciaContenedores[[#This Row],[TOTAL toneladas desembarcadas en contenedor]]</f>
        <v>36052</v>
      </c>
    </row>
    <row r="297" spans="1:29" hidden="1" x14ac:dyDescent="0.2">
      <c r="A297" s="1">
        <v>2013</v>
      </c>
      <c r="B297" s="1" t="s">
        <v>25</v>
      </c>
      <c r="C297" s="1" t="s">
        <v>40</v>
      </c>
      <c r="D297" s="1" t="s">
        <v>41</v>
      </c>
      <c r="E297" s="2">
        <v>492050</v>
      </c>
      <c r="F297" s="2">
        <f>304808</f>
        <v>304808</v>
      </c>
      <c r="G297" s="3">
        <f>+dataMercanciaContenedores[[#This Row],[Toneladas en contenedores embarcadas en cabotaje con carga]]+dataMercanciaContenedores[[#This Row],[Toneladas en contenedores embarcadas en cabotaje vacíos]]</f>
        <v>796858</v>
      </c>
      <c r="H297" s="2">
        <f>1890512</f>
        <v>1890512</v>
      </c>
      <c r="I297" s="2">
        <v>35560</v>
      </c>
      <c r="J297" s="3">
        <f>+dataMercanciaContenedores[[#This Row],[Toneladas en contenedores desembarcadas en cabotaje con carga]]+dataMercanciaContenedores[[#This Row],[Toneladas en contenedores desembarcadas en cabotaje vacíos]]</f>
        <v>1926072</v>
      </c>
      <c r="K297" s="3">
        <f>+dataMercanciaContenedores[[#This Row],[Toneladas en contenedores embarcadas en cabotaje con carga]]+dataMercanciaContenedores[[#This Row],[Toneladas en contenedores desembarcadas en cabotaje con carga]]</f>
        <v>2382562</v>
      </c>
      <c r="L297" s="3">
        <f>+dataMercanciaContenedores[[#This Row],[Toneladas en contenedores embarcadas en cabotaje vacíos]]+dataMercanciaContenedores[[#This Row],[Toneladas en contenedores desembarcadas en cabotaje vacíos]]</f>
        <v>340368</v>
      </c>
      <c r="M297" s="3">
        <f>+dataMercanciaContenedores[[#This Row],[TOTAL toneladas en contenedores en cabotaje con carga]]+dataMercanciaContenedores[[#This Row],[TOTAL toneladas en contenedores en cabotaje vacíos]]</f>
        <v>2722930</v>
      </c>
      <c r="N297" s="2">
        <v>4023174</v>
      </c>
      <c r="O297" s="2">
        <f>144212+7823</f>
        <v>152035</v>
      </c>
      <c r="P297" s="3">
        <f>+dataMercanciaContenedores[[#This Row],[Toneladas en contenedores embarcadas en exterior con carga]]+dataMercanciaContenedores[[#This Row],[Toneladas en contenedores embarcadas en exterior vacíos]]</f>
        <v>4175209</v>
      </c>
      <c r="Q297" s="2">
        <f>4274268-3401-14794</f>
        <v>4256073</v>
      </c>
      <c r="R297" s="2">
        <v>131432</v>
      </c>
      <c r="S297" s="3">
        <f>+dataMercanciaContenedores[[#This Row],[Toneladas en contenedores desembarcadas en exterior con carga]]+dataMercanciaContenedores[[#This Row],[Toneladas en contenedores desembarcadas en exterior vacíos]]</f>
        <v>4387505</v>
      </c>
      <c r="T297" s="3">
        <f>+dataMercanciaContenedores[[#This Row],[Toneladas en contenedores embarcadas en exterior con carga]]+dataMercanciaContenedores[[#This Row],[Toneladas en contenedores desembarcadas en exterior con carga]]</f>
        <v>8279247</v>
      </c>
      <c r="U297" s="3">
        <f>+dataMercanciaContenedores[[#This Row],[Toneladas en contenedores embarcadas en exterior vacíos]]+dataMercanciaContenedores[[#This Row],[Toneladas en contenedores desembarcadas en exterior vacíos]]</f>
        <v>283467</v>
      </c>
      <c r="V297" s="3">
        <f>+dataMercanciaContenedores[[#This Row],[TOTAL toneladas en contenedores en exterior con carga]]+dataMercanciaContenedores[[#This Row],[TOTAL toneladas en contenedores en exterior vacíos]]</f>
        <v>8562714</v>
      </c>
      <c r="W297" s="3">
        <f>+dataMercanciaContenedores[[#This Row],[Toneladas en contenedores embarcadas en cabotaje con carga]]+dataMercanciaContenedores[[#This Row],[Toneladas en contenedores embarcadas en exterior con carga]]</f>
        <v>4515224</v>
      </c>
      <c r="X297" s="3">
        <f>+dataMercanciaContenedores[[#This Row],[Toneladas en contenedores embarcadas en cabotaje vacíos]]+dataMercanciaContenedores[[#This Row],[Toneladas en contenedores embarcadas en exterior vacíos]]</f>
        <v>456843</v>
      </c>
      <c r="Y297" s="3">
        <f>+dataMercanciaContenedores[[#This Row],[TOTAL Toneladas en contenedores con carga embarcadas]]+dataMercanciaContenedores[[#This Row],[TOTAL Toneladas en contenedores vacíos embarcadas]]</f>
        <v>4972067</v>
      </c>
      <c r="Z297" s="3">
        <f>+dataMercanciaContenedores[[#This Row],[Toneladas en contenedores desembarcadas en cabotaje con carga]]+dataMercanciaContenedores[[#This Row],[Toneladas en contenedores desembarcadas en exterior con carga]]</f>
        <v>6146585</v>
      </c>
      <c r="AA297" s="3">
        <f>+dataMercanciaContenedores[[#This Row],[Toneladas en contenedores desembarcadas en cabotaje vacíos]]+dataMercanciaContenedores[[#This Row],[Toneladas en contenedores desembarcadas en exterior vacíos]]</f>
        <v>166992</v>
      </c>
      <c r="AB297" s="3">
        <f>+dataMercanciaContenedores[[#This Row],[TOTAL Toneladas en contenedores con carga desembarcadas]]+dataMercanciaContenedores[[#This Row],[TOTAL Toneladas en contenedores vacíos desembarcadas]]</f>
        <v>6313577</v>
      </c>
      <c r="AC297" s="3">
        <f>+dataMercanciaContenedores[[#This Row],[TOTAL toneladas embarcadas en contenedor]]+dataMercanciaContenedores[[#This Row],[TOTAL toneladas desembarcadas en contenedor]]</f>
        <v>11285644</v>
      </c>
    </row>
    <row r="298" spans="1:29" hidden="1" x14ac:dyDescent="0.2">
      <c r="A298" s="1">
        <v>2013</v>
      </c>
      <c r="B298" s="1" t="s">
        <v>26</v>
      </c>
      <c r="C298" s="1" t="s">
        <v>40</v>
      </c>
      <c r="D298" s="1" t="s">
        <v>41</v>
      </c>
      <c r="E298" s="2">
        <v>49764</v>
      </c>
      <c r="F298" s="2">
        <v>13005</v>
      </c>
      <c r="G298" s="3">
        <f>+dataMercanciaContenedores[[#This Row],[Toneladas en contenedores embarcadas en cabotaje con carga]]+dataMercanciaContenedores[[#This Row],[Toneladas en contenedores embarcadas en cabotaje vacíos]]</f>
        <v>62769</v>
      </c>
      <c r="H298" s="2">
        <v>6806</v>
      </c>
      <c r="I298" s="2">
        <v>13954</v>
      </c>
      <c r="J298" s="3">
        <f>+dataMercanciaContenedores[[#This Row],[Toneladas en contenedores desembarcadas en cabotaje con carga]]+dataMercanciaContenedores[[#This Row],[Toneladas en contenedores desembarcadas en cabotaje vacíos]]</f>
        <v>20760</v>
      </c>
      <c r="K298" s="3">
        <f>+dataMercanciaContenedores[[#This Row],[Toneladas en contenedores embarcadas en cabotaje con carga]]+dataMercanciaContenedores[[#This Row],[Toneladas en contenedores desembarcadas en cabotaje con carga]]</f>
        <v>56570</v>
      </c>
      <c r="L298" s="3">
        <f>+dataMercanciaContenedores[[#This Row],[Toneladas en contenedores embarcadas en cabotaje vacíos]]+dataMercanciaContenedores[[#This Row],[Toneladas en contenedores desembarcadas en cabotaje vacíos]]</f>
        <v>26959</v>
      </c>
      <c r="M298" s="3">
        <f>+dataMercanciaContenedores[[#This Row],[TOTAL toneladas en contenedores en cabotaje con carga]]+dataMercanciaContenedores[[#This Row],[TOTAL toneladas en contenedores en cabotaje vacíos]]</f>
        <v>83529</v>
      </c>
      <c r="N298" s="2">
        <v>450775</v>
      </c>
      <c r="O298" s="2">
        <v>200369</v>
      </c>
      <c r="P298" s="3">
        <f>+dataMercanciaContenedores[[#This Row],[Toneladas en contenedores embarcadas en exterior con carga]]+dataMercanciaContenedores[[#This Row],[Toneladas en contenedores embarcadas en exterior vacíos]]</f>
        <v>651144</v>
      </c>
      <c r="Q298" s="2">
        <v>380608</v>
      </c>
      <c r="R298" s="2">
        <v>232717</v>
      </c>
      <c r="S298" s="3">
        <f>+dataMercanciaContenedores[[#This Row],[Toneladas en contenedores desembarcadas en exterior con carga]]+dataMercanciaContenedores[[#This Row],[Toneladas en contenedores desembarcadas en exterior vacíos]]</f>
        <v>613325</v>
      </c>
      <c r="T298" s="3">
        <f>+dataMercanciaContenedores[[#This Row],[Toneladas en contenedores embarcadas en exterior con carga]]+dataMercanciaContenedores[[#This Row],[Toneladas en contenedores desembarcadas en exterior con carga]]</f>
        <v>831383</v>
      </c>
      <c r="U298" s="3">
        <f>+dataMercanciaContenedores[[#This Row],[Toneladas en contenedores embarcadas en exterior vacíos]]+dataMercanciaContenedores[[#This Row],[Toneladas en contenedores desembarcadas en exterior vacíos]]</f>
        <v>433086</v>
      </c>
      <c r="V298" s="3">
        <f>+dataMercanciaContenedores[[#This Row],[TOTAL toneladas en contenedores en exterior con carga]]+dataMercanciaContenedores[[#This Row],[TOTAL toneladas en contenedores en exterior vacíos]]</f>
        <v>1264469</v>
      </c>
      <c r="W298" s="3">
        <f>+dataMercanciaContenedores[[#This Row],[Toneladas en contenedores embarcadas en cabotaje con carga]]+dataMercanciaContenedores[[#This Row],[Toneladas en contenedores embarcadas en exterior con carga]]</f>
        <v>500539</v>
      </c>
      <c r="X298" s="3">
        <f>+dataMercanciaContenedores[[#This Row],[Toneladas en contenedores embarcadas en cabotaje vacíos]]+dataMercanciaContenedores[[#This Row],[Toneladas en contenedores embarcadas en exterior vacíos]]</f>
        <v>213374</v>
      </c>
      <c r="Y298" s="3">
        <f>+dataMercanciaContenedores[[#This Row],[TOTAL Toneladas en contenedores con carga embarcadas]]+dataMercanciaContenedores[[#This Row],[TOTAL Toneladas en contenedores vacíos embarcadas]]</f>
        <v>713913</v>
      </c>
      <c r="Z298" s="3">
        <f>+dataMercanciaContenedores[[#This Row],[Toneladas en contenedores desembarcadas en cabotaje con carga]]+dataMercanciaContenedores[[#This Row],[Toneladas en contenedores desembarcadas en exterior con carga]]</f>
        <v>387414</v>
      </c>
      <c r="AA298" s="3">
        <f>+dataMercanciaContenedores[[#This Row],[Toneladas en contenedores desembarcadas en cabotaje vacíos]]+dataMercanciaContenedores[[#This Row],[Toneladas en contenedores desembarcadas en exterior vacíos]]</f>
        <v>246671</v>
      </c>
      <c r="AB298" s="3">
        <f>+dataMercanciaContenedores[[#This Row],[TOTAL Toneladas en contenedores con carga desembarcadas]]+dataMercanciaContenedores[[#This Row],[TOTAL Toneladas en contenedores vacíos desembarcadas]]</f>
        <v>634085</v>
      </c>
      <c r="AC298" s="3">
        <f>+dataMercanciaContenedores[[#This Row],[TOTAL toneladas embarcadas en contenedor]]+dataMercanciaContenedores[[#This Row],[TOTAL toneladas desembarcadas en contenedor]]</f>
        <v>1347998</v>
      </c>
    </row>
    <row r="299" spans="1:29" hidden="1" x14ac:dyDescent="0.2">
      <c r="A299" s="1">
        <v>2013</v>
      </c>
      <c r="B299" s="1" t="s">
        <v>27</v>
      </c>
      <c r="C299" s="1" t="s">
        <v>40</v>
      </c>
      <c r="D299" s="1" t="s">
        <v>41</v>
      </c>
      <c r="E299" s="2">
        <v>55108</v>
      </c>
      <c r="F299" s="2">
        <v>2290</v>
      </c>
      <c r="G299" s="3">
        <f>+dataMercanciaContenedores[[#This Row],[Toneladas en contenedores embarcadas en cabotaje con carga]]+dataMercanciaContenedores[[#This Row],[Toneladas en contenedores embarcadas en cabotaje vacíos]]</f>
        <v>57398</v>
      </c>
      <c r="H299" s="2">
        <v>21852</v>
      </c>
      <c r="I299" s="2">
        <v>4712</v>
      </c>
      <c r="J299" s="3">
        <f>+dataMercanciaContenedores[[#This Row],[Toneladas en contenedores desembarcadas en cabotaje con carga]]+dataMercanciaContenedores[[#This Row],[Toneladas en contenedores desembarcadas en cabotaje vacíos]]</f>
        <v>26564</v>
      </c>
      <c r="K299" s="3">
        <f>+dataMercanciaContenedores[[#This Row],[Toneladas en contenedores embarcadas en cabotaje con carga]]+dataMercanciaContenedores[[#This Row],[Toneladas en contenedores desembarcadas en cabotaje con carga]]</f>
        <v>76960</v>
      </c>
      <c r="L299" s="3">
        <f>+dataMercanciaContenedores[[#This Row],[Toneladas en contenedores embarcadas en cabotaje vacíos]]+dataMercanciaContenedores[[#This Row],[Toneladas en contenedores desembarcadas en cabotaje vacíos]]</f>
        <v>7002</v>
      </c>
      <c r="M299" s="3">
        <f>+dataMercanciaContenedores[[#This Row],[TOTAL toneladas en contenedores en cabotaje con carga]]+dataMercanciaContenedores[[#This Row],[TOTAL toneladas en contenedores en cabotaje vacíos]]</f>
        <v>83962</v>
      </c>
      <c r="N299" s="2">
        <v>47198</v>
      </c>
      <c r="O299" s="2">
        <v>13947</v>
      </c>
      <c r="P299" s="3">
        <f>+dataMercanciaContenedores[[#This Row],[Toneladas en contenedores embarcadas en exterior con carga]]+dataMercanciaContenedores[[#This Row],[Toneladas en contenedores embarcadas en exterior vacíos]]</f>
        <v>61145</v>
      </c>
      <c r="Q299" s="2">
        <v>120864</v>
      </c>
      <c r="R299" s="2">
        <v>2716</v>
      </c>
      <c r="S299" s="3">
        <f>+dataMercanciaContenedores[[#This Row],[Toneladas en contenedores desembarcadas en exterior con carga]]+dataMercanciaContenedores[[#This Row],[Toneladas en contenedores desembarcadas en exterior vacíos]]</f>
        <v>123580</v>
      </c>
      <c r="T299" s="3">
        <f>+dataMercanciaContenedores[[#This Row],[Toneladas en contenedores embarcadas en exterior con carga]]+dataMercanciaContenedores[[#This Row],[Toneladas en contenedores desembarcadas en exterior con carga]]</f>
        <v>168062</v>
      </c>
      <c r="U299" s="3">
        <f>+dataMercanciaContenedores[[#This Row],[Toneladas en contenedores embarcadas en exterior vacíos]]+dataMercanciaContenedores[[#This Row],[Toneladas en contenedores desembarcadas en exterior vacíos]]</f>
        <v>16663</v>
      </c>
      <c r="V299" s="3">
        <f>+dataMercanciaContenedores[[#This Row],[TOTAL toneladas en contenedores en exterior con carga]]+dataMercanciaContenedores[[#This Row],[TOTAL toneladas en contenedores en exterior vacíos]]</f>
        <v>184725</v>
      </c>
      <c r="W299" s="3">
        <f>+dataMercanciaContenedores[[#This Row],[Toneladas en contenedores embarcadas en cabotaje con carga]]+dataMercanciaContenedores[[#This Row],[Toneladas en contenedores embarcadas en exterior con carga]]</f>
        <v>102306</v>
      </c>
      <c r="X299" s="3">
        <f>+dataMercanciaContenedores[[#This Row],[Toneladas en contenedores embarcadas en cabotaje vacíos]]+dataMercanciaContenedores[[#This Row],[Toneladas en contenedores embarcadas en exterior vacíos]]</f>
        <v>16237</v>
      </c>
      <c r="Y299" s="3">
        <f>+dataMercanciaContenedores[[#This Row],[TOTAL Toneladas en contenedores con carga embarcadas]]+dataMercanciaContenedores[[#This Row],[TOTAL Toneladas en contenedores vacíos embarcadas]]</f>
        <v>118543</v>
      </c>
      <c r="Z299" s="3">
        <f>+dataMercanciaContenedores[[#This Row],[Toneladas en contenedores desembarcadas en cabotaje con carga]]+dataMercanciaContenedores[[#This Row],[Toneladas en contenedores desembarcadas en exterior con carga]]</f>
        <v>142716</v>
      </c>
      <c r="AA299" s="3">
        <f>+dataMercanciaContenedores[[#This Row],[Toneladas en contenedores desembarcadas en cabotaje vacíos]]+dataMercanciaContenedores[[#This Row],[Toneladas en contenedores desembarcadas en exterior vacíos]]</f>
        <v>7428</v>
      </c>
      <c r="AB299" s="3">
        <f>+dataMercanciaContenedores[[#This Row],[TOTAL Toneladas en contenedores con carga desembarcadas]]+dataMercanciaContenedores[[#This Row],[TOTAL Toneladas en contenedores vacíos desembarcadas]]</f>
        <v>150144</v>
      </c>
      <c r="AC299" s="3">
        <f>+dataMercanciaContenedores[[#This Row],[TOTAL toneladas embarcadas en contenedor]]+dataMercanciaContenedores[[#This Row],[TOTAL toneladas desembarcadas en contenedor]]</f>
        <v>268687</v>
      </c>
    </row>
    <row r="300" spans="1:29" hidden="1" x14ac:dyDescent="0.2">
      <c r="A300" s="1">
        <v>2013</v>
      </c>
      <c r="B300" s="1" t="s">
        <v>28</v>
      </c>
      <c r="C300" s="1" t="s">
        <v>40</v>
      </c>
      <c r="D300" s="1" t="s">
        <v>41</v>
      </c>
      <c r="E300" s="2">
        <v>2130</v>
      </c>
      <c r="F300" s="2">
        <v>30110</v>
      </c>
      <c r="G300" s="3">
        <f>+dataMercanciaContenedores[[#This Row],[Toneladas en contenedores embarcadas en cabotaje con carga]]+dataMercanciaContenedores[[#This Row],[Toneladas en contenedores embarcadas en cabotaje vacíos]]</f>
        <v>32240</v>
      </c>
      <c r="H300" s="2">
        <v>46264</v>
      </c>
      <c r="I300" s="2">
        <v>0</v>
      </c>
      <c r="J300" s="3">
        <f>+dataMercanciaContenedores[[#This Row],[Toneladas en contenedores desembarcadas en cabotaje con carga]]+dataMercanciaContenedores[[#This Row],[Toneladas en contenedores desembarcadas en cabotaje vacíos]]</f>
        <v>46264</v>
      </c>
      <c r="K300" s="3">
        <f>+dataMercanciaContenedores[[#This Row],[Toneladas en contenedores embarcadas en cabotaje con carga]]+dataMercanciaContenedores[[#This Row],[Toneladas en contenedores desembarcadas en cabotaje con carga]]</f>
        <v>48394</v>
      </c>
      <c r="L300" s="3">
        <f>+dataMercanciaContenedores[[#This Row],[Toneladas en contenedores embarcadas en cabotaje vacíos]]+dataMercanciaContenedores[[#This Row],[Toneladas en contenedores desembarcadas en cabotaje vacíos]]</f>
        <v>30110</v>
      </c>
      <c r="M300" s="3">
        <f>+dataMercanciaContenedores[[#This Row],[TOTAL toneladas en contenedores en cabotaje con carga]]+dataMercanciaContenedores[[#This Row],[TOTAL toneladas en contenedores en cabotaje vacíos]]</f>
        <v>78504</v>
      </c>
      <c r="N300" s="2">
        <v>1240</v>
      </c>
      <c r="O300" s="2">
        <v>3996</v>
      </c>
      <c r="P300" s="3">
        <f>+dataMercanciaContenedores[[#This Row],[Toneladas en contenedores embarcadas en exterior con carga]]+dataMercanciaContenedores[[#This Row],[Toneladas en contenedores embarcadas en exterior vacíos]]</f>
        <v>5236</v>
      </c>
      <c r="Q300" s="2">
        <v>180372</v>
      </c>
      <c r="R300" s="2">
        <v>0</v>
      </c>
      <c r="S300" s="3">
        <f>+dataMercanciaContenedores[[#This Row],[Toneladas en contenedores desembarcadas en exterior con carga]]+dataMercanciaContenedores[[#This Row],[Toneladas en contenedores desembarcadas en exterior vacíos]]</f>
        <v>180372</v>
      </c>
      <c r="T300" s="3">
        <f>+dataMercanciaContenedores[[#This Row],[Toneladas en contenedores embarcadas en exterior con carga]]+dataMercanciaContenedores[[#This Row],[Toneladas en contenedores desembarcadas en exterior con carga]]</f>
        <v>181612</v>
      </c>
      <c r="U300" s="3">
        <f>+dataMercanciaContenedores[[#This Row],[Toneladas en contenedores embarcadas en exterior vacíos]]+dataMercanciaContenedores[[#This Row],[Toneladas en contenedores desembarcadas en exterior vacíos]]</f>
        <v>3996</v>
      </c>
      <c r="V300" s="3">
        <f>+dataMercanciaContenedores[[#This Row],[TOTAL toneladas en contenedores en exterior con carga]]+dataMercanciaContenedores[[#This Row],[TOTAL toneladas en contenedores en exterior vacíos]]</f>
        <v>185608</v>
      </c>
      <c r="W300" s="3">
        <f>+dataMercanciaContenedores[[#This Row],[Toneladas en contenedores embarcadas en cabotaje con carga]]+dataMercanciaContenedores[[#This Row],[Toneladas en contenedores embarcadas en exterior con carga]]</f>
        <v>3370</v>
      </c>
      <c r="X300" s="3">
        <f>+dataMercanciaContenedores[[#This Row],[Toneladas en contenedores embarcadas en cabotaje vacíos]]+dataMercanciaContenedores[[#This Row],[Toneladas en contenedores embarcadas en exterior vacíos]]</f>
        <v>34106</v>
      </c>
      <c r="Y300" s="3">
        <f>+dataMercanciaContenedores[[#This Row],[TOTAL Toneladas en contenedores con carga embarcadas]]+dataMercanciaContenedores[[#This Row],[TOTAL Toneladas en contenedores vacíos embarcadas]]</f>
        <v>37476</v>
      </c>
      <c r="Z300" s="3">
        <f>+dataMercanciaContenedores[[#This Row],[Toneladas en contenedores desembarcadas en cabotaje con carga]]+dataMercanciaContenedores[[#This Row],[Toneladas en contenedores desembarcadas en exterior con carga]]</f>
        <v>226636</v>
      </c>
      <c r="AA300" s="3">
        <f>+dataMercanciaContenedores[[#This Row],[Toneladas en contenedores desembarcadas en cabotaje vacíos]]+dataMercanciaContenedores[[#This Row],[Toneladas en contenedores desembarcadas en exterior vacíos]]</f>
        <v>0</v>
      </c>
      <c r="AB300" s="3">
        <f>+dataMercanciaContenedores[[#This Row],[TOTAL Toneladas en contenedores con carga desembarcadas]]+dataMercanciaContenedores[[#This Row],[TOTAL Toneladas en contenedores vacíos desembarcadas]]</f>
        <v>226636</v>
      </c>
      <c r="AC300" s="3">
        <f>+dataMercanciaContenedores[[#This Row],[TOTAL toneladas embarcadas en contenedor]]+dataMercanciaContenedores[[#This Row],[TOTAL toneladas desembarcadas en contenedor]]</f>
        <v>264112</v>
      </c>
    </row>
    <row r="301" spans="1:29" hidden="1" x14ac:dyDescent="0.2">
      <c r="A301" s="1">
        <v>2013</v>
      </c>
      <c r="B301" s="1" t="s">
        <v>29</v>
      </c>
      <c r="C301" s="1" t="s">
        <v>40</v>
      </c>
      <c r="D301" s="1" t="s">
        <v>41</v>
      </c>
      <c r="E301" s="2">
        <v>0</v>
      </c>
      <c r="F301" s="2">
        <v>32</v>
      </c>
      <c r="G301" s="3">
        <f>+dataMercanciaContenedores[[#This Row],[Toneladas en contenedores embarcadas en cabotaje con carga]]+dataMercanciaContenedores[[#This Row],[Toneladas en contenedores embarcadas en cabotaje vacíos]]</f>
        <v>32</v>
      </c>
      <c r="H301" s="2">
        <v>84</v>
      </c>
      <c r="I301" s="2">
        <v>2535</v>
      </c>
      <c r="J301" s="3">
        <f>+dataMercanciaContenedores[[#This Row],[Toneladas en contenedores desembarcadas en cabotaje con carga]]+dataMercanciaContenedores[[#This Row],[Toneladas en contenedores desembarcadas en cabotaje vacíos]]</f>
        <v>2619</v>
      </c>
      <c r="K301" s="3">
        <f>+dataMercanciaContenedores[[#This Row],[Toneladas en contenedores embarcadas en cabotaje con carga]]+dataMercanciaContenedores[[#This Row],[Toneladas en contenedores desembarcadas en cabotaje con carga]]</f>
        <v>84</v>
      </c>
      <c r="L301" s="3">
        <f>+dataMercanciaContenedores[[#This Row],[Toneladas en contenedores embarcadas en cabotaje vacíos]]+dataMercanciaContenedores[[#This Row],[Toneladas en contenedores desembarcadas en cabotaje vacíos]]</f>
        <v>2567</v>
      </c>
      <c r="M301" s="3">
        <f>+dataMercanciaContenedores[[#This Row],[TOTAL toneladas en contenedores en cabotaje con carga]]+dataMercanciaContenedores[[#This Row],[TOTAL toneladas en contenedores en cabotaje vacíos]]</f>
        <v>2651</v>
      </c>
      <c r="N301" s="2">
        <v>38414</v>
      </c>
      <c r="O301" s="2">
        <v>285</v>
      </c>
      <c r="P301" s="3">
        <f>+dataMercanciaContenedores[[#This Row],[Toneladas en contenedores embarcadas en exterior con carga]]+dataMercanciaContenedores[[#This Row],[Toneladas en contenedores embarcadas en exterior vacíos]]</f>
        <v>38699</v>
      </c>
      <c r="Q301" s="2">
        <v>10131</v>
      </c>
      <c r="R301" s="2">
        <v>1741</v>
      </c>
      <c r="S301" s="3">
        <f>+dataMercanciaContenedores[[#This Row],[Toneladas en contenedores desembarcadas en exterior con carga]]+dataMercanciaContenedores[[#This Row],[Toneladas en contenedores desembarcadas en exterior vacíos]]</f>
        <v>11872</v>
      </c>
      <c r="T301" s="3">
        <f>+dataMercanciaContenedores[[#This Row],[Toneladas en contenedores embarcadas en exterior con carga]]+dataMercanciaContenedores[[#This Row],[Toneladas en contenedores desembarcadas en exterior con carga]]</f>
        <v>48545</v>
      </c>
      <c r="U301" s="3">
        <f>+dataMercanciaContenedores[[#This Row],[Toneladas en contenedores embarcadas en exterior vacíos]]+dataMercanciaContenedores[[#This Row],[Toneladas en contenedores desembarcadas en exterior vacíos]]</f>
        <v>2026</v>
      </c>
      <c r="V301" s="3">
        <f>+dataMercanciaContenedores[[#This Row],[TOTAL toneladas en contenedores en exterior con carga]]+dataMercanciaContenedores[[#This Row],[TOTAL toneladas en contenedores en exterior vacíos]]</f>
        <v>50571</v>
      </c>
      <c r="W301" s="3">
        <f>+dataMercanciaContenedores[[#This Row],[Toneladas en contenedores embarcadas en cabotaje con carga]]+dataMercanciaContenedores[[#This Row],[Toneladas en contenedores embarcadas en exterior con carga]]</f>
        <v>38414</v>
      </c>
      <c r="X301" s="3">
        <f>+dataMercanciaContenedores[[#This Row],[Toneladas en contenedores embarcadas en cabotaje vacíos]]+dataMercanciaContenedores[[#This Row],[Toneladas en contenedores embarcadas en exterior vacíos]]</f>
        <v>317</v>
      </c>
      <c r="Y301" s="3">
        <f>+dataMercanciaContenedores[[#This Row],[TOTAL Toneladas en contenedores con carga embarcadas]]+dataMercanciaContenedores[[#This Row],[TOTAL Toneladas en contenedores vacíos embarcadas]]</f>
        <v>38731</v>
      </c>
      <c r="Z301" s="3">
        <f>+dataMercanciaContenedores[[#This Row],[Toneladas en contenedores desembarcadas en cabotaje con carga]]+dataMercanciaContenedores[[#This Row],[Toneladas en contenedores desembarcadas en exterior con carga]]</f>
        <v>10215</v>
      </c>
      <c r="AA301" s="3">
        <f>+dataMercanciaContenedores[[#This Row],[Toneladas en contenedores desembarcadas en cabotaje vacíos]]+dataMercanciaContenedores[[#This Row],[Toneladas en contenedores desembarcadas en exterior vacíos]]</f>
        <v>4276</v>
      </c>
      <c r="AB301" s="3">
        <f>+dataMercanciaContenedores[[#This Row],[TOTAL Toneladas en contenedores con carga desembarcadas]]+dataMercanciaContenedores[[#This Row],[TOTAL Toneladas en contenedores vacíos desembarcadas]]</f>
        <v>14491</v>
      </c>
      <c r="AC301" s="3">
        <f>+dataMercanciaContenedores[[#This Row],[TOTAL toneladas embarcadas en contenedor]]+dataMercanciaContenedores[[#This Row],[TOTAL toneladas desembarcadas en contenedor]]</f>
        <v>53222</v>
      </c>
    </row>
    <row r="302" spans="1:29" hidden="1" x14ac:dyDescent="0.2">
      <c r="A302" s="1">
        <v>2013</v>
      </c>
      <c r="B302" s="1" t="s">
        <v>30</v>
      </c>
      <c r="C302" s="1" t="s">
        <v>40</v>
      </c>
      <c r="D302" s="1" t="s">
        <v>41</v>
      </c>
      <c r="E302" s="2">
        <v>0</v>
      </c>
      <c r="F302" s="2">
        <v>0</v>
      </c>
      <c r="G302" s="3">
        <f>+dataMercanciaContenedores[[#This Row],[Toneladas en contenedores embarcadas en cabotaje con carga]]+dataMercanciaContenedores[[#This Row],[Toneladas en contenedores embarcadas en cabotaje vacíos]]</f>
        <v>0</v>
      </c>
      <c r="H302" s="2">
        <v>0</v>
      </c>
      <c r="I302" s="2">
        <v>0</v>
      </c>
      <c r="J302" s="3">
        <f>+dataMercanciaContenedores[[#This Row],[Toneladas en contenedores desembarcadas en cabotaje con carga]]+dataMercanciaContenedores[[#This Row],[Toneladas en contenedores desembarcadas en cabotaje vacíos]]</f>
        <v>0</v>
      </c>
      <c r="K302" s="3">
        <f>+dataMercanciaContenedores[[#This Row],[Toneladas en contenedores embarcadas en cabotaje con carga]]+dataMercanciaContenedores[[#This Row],[Toneladas en contenedores desembarcadas en cabotaje con carga]]</f>
        <v>0</v>
      </c>
      <c r="L302" s="3">
        <f>+dataMercanciaContenedores[[#This Row],[Toneladas en contenedores embarcadas en cabotaje vacíos]]+dataMercanciaContenedores[[#This Row],[Toneladas en contenedores desembarcadas en cabotaje vacíos]]</f>
        <v>0</v>
      </c>
      <c r="M302" s="3">
        <f>+dataMercanciaContenedores[[#This Row],[TOTAL toneladas en contenedores en cabotaje con carga]]+dataMercanciaContenedores[[#This Row],[TOTAL toneladas en contenedores en cabotaje vacíos]]</f>
        <v>0</v>
      </c>
      <c r="N302" s="2">
        <v>0</v>
      </c>
      <c r="O302" s="2">
        <v>0</v>
      </c>
      <c r="P302" s="3">
        <f>+dataMercanciaContenedores[[#This Row],[Toneladas en contenedores embarcadas en exterior con carga]]+dataMercanciaContenedores[[#This Row],[Toneladas en contenedores embarcadas en exterior vacíos]]</f>
        <v>0</v>
      </c>
      <c r="Q302" s="2">
        <v>0</v>
      </c>
      <c r="R302" s="2">
        <v>0</v>
      </c>
      <c r="S302" s="3">
        <f>+dataMercanciaContenedores[[#This Row],[Toneladas en contenedores desembarcadas en exterior con carga]]+dataMercanciaContenedores[[#This Row],[Toneladas en contenedores desembarcadas en exterior vacíos]]</f>
        <v>0</v>
      </c>
      <c r="T302" s="3">
        <f>+dataMercanciaContenedores[[#This Row],[Toneladas en contenedores embarcadas en exterior con carga]]+dataMercanciaContenedores[[#This Row],[Toneladas en contenedores desembarcadas en exterior con carga]]</f>
        <v>0</v>
      </c>
      <c r="U302" s="3">
        <f>+dataMercanciaContenedores[[#This Row],[Toneladas en contenedores embarcadas en exterior vacíos]]+dataMercanciaContenedores[[#This Row],[Toneladas en contenedores desembarcadas en exterior vacíos]]</f>
        <v>0</v>
      </c>
      <c r="V302" s="3">
        <f>+dataMercanciaContenedores[[#This Row],[TOTAL toneladas en contenedores en exterior con carga]]+dataMercanciaContenedores[[#This Row],[TOTAL toneladas en contenedores en exterior vacíos]]</f>
        <v>0</v>
      </c>
      <c r="W302" s="3">
        <f>+dataMercanciaContenedores[[#This Row],[Toneladas en contenedores embarcadas en cabotaje con carga]]+dataMercanciaContenedores[[#This Row],[Toneladas en contenedores embarcadas en exterior con carga]]</f>
        <v>0</v>
      </c>
      <c r="X302" s="3">
        <f>+dataMercanciaContenedores[[#This Row],[Toneladas en contenedores embarcadas en cabotaje vacíos]]+dataMercanciaContenedores[[#This Row],[Toneladas en contenedores embarcadas en exterior vacíos]]</f>
        <v>0</v>
      </c>
      <c r="Y302" s="3">
        <f>+dataMercanciaContenedores[[#This Row],[TOTAL Toneladas en contenedores con carga embarcadas]]+dataMercanciaContenedores[[#This Row],[TOTAL Toneladas en contenedores vacíos embarcadas]]</f>
        <v>0</v>
      </c>
      <c r="Z302" s="3">
        <f>+dataMercanciaContenedores[[#This Row],[Toneladas en contenedores desembarcadas en cabotaje con carga]]+dataMercanciaContenedores[[#This Row],[Toneladas en contenedores desembarcadas en exterior con carga]]</f>
        <v>0</v>
      </c>
      <c r="AA302" s="3">
        <f>+dataMercanciaContenedores[[#This Row],[Toneladas en contenedores desembarcadas en cabotaje vacíos]]+dataMercanciaContenedores[[#This Row],[Toneladas en contenedores desembarcadas en exterior vacíos]]</f>
        <v>0</v>
      </c>
      <c r="AB302" s="3">
        <f>+dataMercanciaContenedores[[#This Row],[TOTAL Toneladas en contenedores con carga desembarcadas]]+dataMercanciaContenedores[[#This Row],[TOTAL Toneladas en contenedores vacíos desembarcadas]]</f>
        <v>0</v>
      </c>
      <c r="AC302" s="3">
        <f>+dataMercanciaContenedores[[#This Row],[TOTAL toneladas embarcadas en contenedor]]+dataMercanciaContenedores[[#This Row],[TOTAL toneladas desembarcadas en contenedor]]</f>
        <v>0</v>
      </c>
    </row>
    <row r="303" spans="1:29" hidden="1" x14ac:dyDescent="0.2">
      <c r="A303" s="1">
        <v>2013</v>
      </c>
      <c r="B303" s="1" t="s">
        <v>31</v>
      </c>
      <c r="C303" s="1" t="s">
        <v>40</v>
      </c>
      <c r="D303" s="1" t="s">
        <v>41</v>
      </c>
      <c r="E303" s="2">
        <v>455839</v>
      </c>
      <c r="F303" s="2">
        <f>237211+504</f>
        <v>237715</v>
      </c>
      <c r="G303" s="3">
        <f>+dataMercanciaContenedores[[#This Row],[Toneladas en contenedores embarcadas en cabotaje con carga]]+dataMercanciaContenedores[[#This Row],[Toneladas en contenedores embarcadas en cabotaje vacíos]]</f>
        <v>693554</v>
      </c>
      <c r="H303" s="2">
        <v>1347230</v>
      </c>
      <c r="I303" s="2">
        <f>30843+538</f>
        <v>31381</v>
      </c>
      <c r="J303" s="3">
        <f>+dataMercanciaContenedores[[#This Row],[Toneladas en contenedores desembarcadas en cabotaje con carga]]+dataMercanciaContenedores[[#This Row],[Toneladas en contenedores desembarcadas en cabotaje vacíos]]</f>
        <v>1378611</v>
      </c>
      <c r="K303" s="3">
        <f>+dataMercanciaContenedores[[#This Row],[Toneladas en contenedores embarcadas en cabotaje con carga]]+dataMercanciaContenedores[[#This Row],[Toneladas en contenedores desembarcadas en cabotaje con carga]]</f>
        <v>1803069</v>
      </c>
      <c r="L303" s="3">
        <f>+dataMercanciaContenedores[[#This Row],[Toneladas en contenedores embarcadas en cabotaje vacíos]]+dataMercanciaContenedores[[#This Row],[Toneladas en contenedores desembarcadas en cabotaje vacíos]]</f>
        <v>269096</v>
      </c>
      <c r="M303" s="3">
        <f>+dataMercanciaContenedores[[#This Row],[TOTAL toneladas en contenedores en cabotaje con carga]]+dataMercanciaContenedores[[#This Row],[TOTAL toneladas en contenedores en cabotaje vacíos]]</f>
        <v>2072165</v>
      </c>
      <c r="N303" s="2">
        <v>35404</v>
      </c>
      <c r="O303" s="2">
        <v>9571</v>
      </c>
      <c r="P303" s="3">
        <f>+dataMercanciaContenedores[[#This Row],[Toneladas en contenedores embarcadas en exterior con carga]]+dataMercanciaContenedores[[#This Row],[Toneladas en contenedores embarcadas en exterior vacíos]]</f>
        <v>44975</v>
      </c>
      <c r="Q303" s="2">
        <v>307379</v>
      </c>
      <c r="R303" s="2">
        <v>55</v>
      </c>
      <c r="S303" s="3">
        <f>+dataMercanciaContenedores[[#This Row],[Toneladas en contenedores desembarcadas en exterior con carga]]+dataMercanciaContenedores[[#This Row],[Toneladas en contenedores desembarcadas en exterior vacíos]]</f>
        <v>307434</v>
      </c>
      <c r="T303" s="3">
        <f>+dataMercanciaContenedores[[#This Row],[Toneladas en contenedores embarcadas en exterior con carga]]+dataMercanciaContenedores[[#This Row],[Toneladas en contenedores desembarcadas en exterior con carga]]</f>
        <v>342783</v>
      </c>
      <c r="U303" s="3">
        <f>+dataMercanciaContenedores[[#This Row],[Toneladas en contenedores embarcadas en exterior vacíos]]+dataMercanciaContenedores[[#This Row],[Toneladas en contenedores desembarcadas en exterior vacíos]]</f>
        <v>9626</v>
      </c>
      <c r="V303" s="3">
        <f>+dataMercanciaContenedores[[#This Row],[TOTAL toneladas en contenedores en exterior con carga]]+dataMercanciaContenedores[[#This Row],[TOTAL toneladas en contenedores en exterior vacíos]]</f>
        <v>352409</v>
      </c>
      <c r="W303" s="3">
        <f>+dataMercanciaContenedores[[#This Row],[Toneladas en contenedores embarcadas en cabotaje con carga]]+dataMercanciaContenedores[[#This Row],[Toneladas en contenedores embarcadas en exterior con carga]]</f>
        <v>491243</v>
      </c>
      <c r="X303" s="3">
        <f>+dataMercanciaContenedores[[#This Row],[Toneladas en contenedores embarcadas en cabotaje vacíos]]+dataMercanciaContenedores[[#This Row],[Toneladas en contenedores embarcadas en exterior vacíos]]</f>
        <v>247286</v>
      </c>
      <c r="Y303" s="3">
        <f>+dataMercanciaContenedores[[#This Row],[TOTAL Toneladas en contenedores con carga embarcadas]]+dataMercanciaContenedores[[#This Row],[TOTAL Toneladas en contenedores vacíos embarcadas]]</f>
        <v>738529</v>
      </c>
      <c r="Z303" s="3">
        <f>+dataMercanciaContenedores[[#This Row],[Toneladas en contenedores desembarcadas en cabotaje con carga]]+dataMercanciaContenedores[[#This Row],[Toneladas en contenedores desembarcadas en exterior con carga]]</f>
        <v>1654609</v>
      </c>
      <c r="AA303" s="3">
        <f>+dataMercanciaContenedores[[#This Row],[Toneladas en contenedores desembarcadas en cabotaje vacíos]]+dataMercanciaContenedores[[#This Row],[Toneladas en contenedores desembarcadas en exterior vacíos]]</f>
        <v>31436</v>
      </c>
      <c r="AB303" s="3">
        <f>+dataMercanciaContenedores[[#This Row],[TOTAL Toneladas en contenedores con carga desembarcadas]]+dataMercanciaContenedores[[#This Row],[TOTAL Toneladas en contenedores vacíos desembarcadas]]</f>
        <v>1686045</v>
      </c>
      <c r="AC303" s="3">
        <f>+dataMercanciaContenedores[[#This Row],[TOTAL toneladas embarcadas en contenedor]]+dataMercanciaContenedores[[#This Row],[TOTAL toneladas desembarcadas en contenedor]]</f>
        <v>2424574</v>
      </c>
    </row>
    <row r="304" spans="1:29" hidden="1" x14ac:dyDescent="0.2">
      <c r="A304" s="1">
        <v>2013</v>
      </c>
      <c r="B304" s="1" t="s">
        <v>32</v>
      </c>
      <c r="C304" s="1" t="s">
        <v>40</v>
      </c>
      <c r="D304" s="1" t="s">
        <v>41</v>
      </c>
      <c r="E304" s="2">
        <v>0</v>
      </c>
      <c r="F304" s="2">
        <v>0</v>
      </c>
      <c r="G304" s="3">
        <f>+dataMercanciaContenedores[[#This Row],[Toneladas en contenedores embarcadas en cabotaje con carga]]+dataMercanciaContenedores[[#This Row],[Toneladas en contenedores embarcadas en cabotaje vacíos]]</f>
        <v>0</v>
      </c>
      <c r="H304" s="2">
        <v>0</v>
      </c>
      <c r="I304" s="2">
        <v>0</v>
      </c>
      <c r="J304" s="3">
        <f>+dataMercanciaContenedores[[#This Row],[Toneladas en contenedores desembarcadas en cabotaje con carga]]+dataMercanciaContenedores[[#This Row],[Toneladas en contenedores desembarcadas en cabotaje vacíos]]</f>
        <v>0</v>
      </c>
      <c r="K304" s="3">
        <f>+dataMercanciaContenedores[[#This Row],[Toneladas en contenedores embarcadas en cabotaje con carga]]+dataMercanciaContenedores[[#This Row],[Toneladas en contenedores desembarcadas en cabotaje con carga]]</f>
        <v>0</v>
      </c>
      <c r="L304" s="3">
        <f>+dataMercanciaContenedores[[#This Row],[Toneladas en contenedores embarcadas en cabotaje vacíos]]+dataMercanciaContenedores[[#This Row],[Toneladas en contenedores desembarcadas en cabotaje vacíos]]</f>
        <v>0</v>
      </c>
      <c r="M304" s="3">
        <f>+dataMercanciaContenedores[[#This Row],[TOTAL toneladas en contenedores en cabotaje con carga]]+dataMercanciaContenedores[[#This Row],[TOTAL toneladas en contenedores en cabotaje vacíos]]</f>
        <v>0</v>
      </c>
      <c r="N304" s="2">
        <v>7963</v>
      </c>
      <c r="O304" s="2">
        <v>591</v>
      </c>
      <c r="P304" s="3">
        <f>+dataMercanciaContenedores[[#This Row],[Toneladas en contenedores embarcadas en exterior con carga]]+dataMercanciaContenedores[[#This Row],[Toneladas en contenedores embarcadas en exterior vacíos]]</f>
        <v>8554</v>
      </c>
      <c r="Q304" s="2">
        <v>6395</v>
      </c>
      <c r="R304" s="2">
        <v>70</v>
      </c>
      <c r="S304" s="3">
        <f>+dataMercanciaContenedores[[#This Row],[Toneladas en contenedores desembarcadas en exterior con carga]]+dataMercanciaContenedores[[#This Row],[Toneladas en contenedores desembarcadas en exterior vacíos]]</f>
        <v>6465</v>
      </c>
      <c r="T304" s="3">
        <f>+dataMercanciaContenedores[[#This Row],[Toneladas en contenedores embarcadas en exterior con carga]]+dataMercanciaContenedores[[#This Row],[Toneladas en contenedores desembarcadas en exterior con carga]]</f>
        <v>14358</v>
      </c>
      <c r="U304" s="3">
        <f>+dataMercanciaContenedores[[#This Row],[Toneladas en contenedores embarcadas en exterior vacíos]]+dataMercanciaContenedores[[#This Row],[Toneladas en contenedores desembarcadas en exterior vacíos]]</f>
        <v>661</v>
      </c>
      <c r="V304" s="3">
        <f>+dataMercanciaContenedores[[#This Row],[TOTAL toneladas en contenedores en exterior con carga]]+dataMercanciaContenedores[[#This Row],[TOTAL toneladas en contenedores en exterior vacíos]]</f>
        <v>15019</v>
      </c>
      <c r="W304" s="3">
        <f>+dataMercanciaContenedores[[#This Row],[Toneladas en contenedores embarcadas en cabotaje con carga]]+dataMercanciaContenedores[[#This Row],[Toneladas en contenedores embarcadas en exterior con carga]]</f>
        <v>7963</v>
      </c>
      <c r="X304" s="3">
        <f>+dataMercanciaContenedores[[#This Row],[Toneladas en contenedores embarcadas en cabotaje vacíos]]+dataMercanciaContenedores[[#This Row],[Toneladas en contenedores embarcadas en exterior vacíos]]</f>
        <v>591</v>
      </c>
      <c r="Y304" s="3">
        <f>+dataMercanciaContenedores[[#This Row],[TOTAL Toneladas en contenedores con carga embarcadas]]+dataMercanciaContenedores[[#This Row],[TOTAL Toneladas en contenedores vacíos embarcadas]]</f>
        <v>8554</v>
      </c>
      <c r="Z304" s="3">
        <f>+dataMercanciaContenedores[[#This Row],[Toneladas en contenedores desembarcadas en cabotaje con carga]]+dataMercanciaContenedores[[#This Row],[Toneladas en contenedores desembarcadas en exterior con carga]]</f>
        <v>6395</v>
      </c>
      <c r="AA304" s="3">
        <f>+dataMercanciaContenedores[[#This Row],[Toneladas en contenedores desembarcadas en cabotaje vacíos]]+dataMercanciaContenedores[[#This Row],[Toneladas en contenedores desembarcadas en exterior vacíos]]</f>
        <v>70</v>
      </c>
      <c r="AB304" s="3">
        <f>+dataMercanciaContenedores[[#This Row],[TOTAL Toneladas en contenedores con carga desembarcadas]]+dataMercanciaContenedores[[#This Row],[TOTAL Toneladas en contenedores vacíos desembarcadas]]</f>
        <v>6465</v>
      </c>
      <c r="AC304" s="3">
        <f>+dataMercanciaContenedores[[#This Row],[TOTAL toneladas embarcadas en contenedor]]+dataMercanciaContenedores[[#This Row],[TOTAL toneladas desembarcadas en contenedor]]</f>
        <v>15019</v>
      </c>
    </row>
    <row r="305" spans="1:29" hidden="1" x14ac:dyDescent="0.2">
      <c r="A305" s="1">
        <v>2013</v>
      </c>
      <c r="B305" s="1" t="s">
        <v>33</v>
      </c>
      <c r="C305" s="1" t="s">
        <v>40</v>
      </c>
      <c r="D305" s="1" t="s">
        <v>41</v>
      </c>
      <c r="E305" s="2">
        <v>701953</v>
      </c>
      <c r="F305" s="2">
        <v>3370</v>
      </c>
      <c r="G305" s="3">
        <f>+dataMercanciaContenedores[[#This Row],[Toneladas en contenedores embarcadas en cabotaje con carga]]+dataMercanciaContenedores[[#This Row],[Toneladas en contenedores embarcadas en cabotaje vacíos]]</f>
        <v>705323</v>
      </c>
      <c r="H305" s="2">
        <v>109377</v>
      </c>
      <c r="I305" s="2">
        <v>120757</v>
      </c>
      <c r="J305" s="3">
        <f>+dataMercanciaContenedores[[#This Row],[Toneladas en contenedores desembarcadas en cabotaje con carga]]+dataMercanciaContenedores[[#This Row],[Toneladas en contenedores desembarcadas en cabotaje vacíos]]</f>
        <v>230134</v>
      </c>
      <c r="K305" s="3">
        <f>+dataMercanciaContenedores[[#This Row],[Toneladas en contenedores embarcadas en cabotaje con carga]]+dataMercanciaContenedores[[#This Row],[Toneladas en contenedores desembarcadas en cabotaje con carga]]</f>
        <v>811330</v>
      </c>
      <c r="L305" s="3">
        <f>+dataMercanciaContenedores[[#This Row],[Toneladas en contenedores embarcadas en cabotaje vacíos]]+dataMercanciaContenedores[[#This Row],[Toneladas en contenedores desembarcadas en cabotaje vacíos]]</f>
        <v>124127</v>
      </c>
      <c r="M305" s="3">
        <f>+dataMercanciaContenedores[[#This Row],[TOTAL toneladas en contenedores en cabotaje con carga]]+dataMercanciaContenedores[[#This Row],[TOTAL toneladas en contenedores en cabotaje vacíos]]</f>
        <v>935457</v>
      </c>
      <c r="N305" s="2">
        <v>22469</v>
      </c>
      <c r="O305" s="2">
        <v>512</v>
      </c>
      <c r="P305" s="3">
        <f>+dataMercanciaContenedores[[#This Row],[Toneladas en contenedores embarcadas en exterior con carga]]+dataMercanciaContenedores[[#This Row],[Toneladas en contenedores embarcadas en exterior vacíos]]</f>
        <v>22981</v>
      </c>
      <c r="Q305" s="2">
        <v>103655</v>
      </c>
      <c r="R305" s="2">
        <v>8240</v>
      </c>
      <c r="S305" s="3">
        <f>+dataMercanciaContenedores[[#This Row],[Toneladas en contenedores desembarcadas en exterior con carga]]+dataMercanciaContenedores[[#This Row],[Toneladas en contenedores desembarcadas en exterior vacíos]]</f>
        <v>111895</v>
      </c>
      <c r="T305" s="3">
        <f>+dataMercanciaContenedores[[#This Row],[Toneladas en contenedores embarcadas en exterior con carga]]+dataMercanciaContenedores[[#This Row],[Toneladas en contenedores desembarcadas en exterior con carga]]</f>
        <v>126124</v>
      </c>
      <c r="U305" s="3">
        <f>+dataMercanciaContenedores[[#This Row],[Toneladas en contenedores embarcadas en exterior vacíos]]+dataMercanciaContenedores[[#This Row],[Toneladas en contenedores desembarcadas en exterior vacíos]]</f>
        <v>8752</v>
      </c>
      <c r="V305" s="3">
        <f>+dataMercanciaContenedores[[#This Row],[TOTAL toneladas en contenedores en exterior con carga]]+dataMercanciaContenedores[[#This Row],[TOTAL toneladas en contenedores en exterior vacíos]]</f>
        <v>134876</v>
      </c>
      <c r="W305" s="3">
        <f>+dataMercanciaContenedores[[#This Row],[Toneladas en contenedores embarcadas en cabotaje con carga]]+dataMercanciaContenedores[[#This Row],[Toneladas en contenedores embarcadas en exterior con carga]]</f>
        <v>724422</v>
      </c>
      <c r="X305" s="3">
        <f>+dataMercanciaContenedores[[#This Row],[Toneladas en contenedores embarcadas en cabotaje vacíos]]+dataMercanciaContenedores[[#This Row],[Toneladas en contenedores embarcadas en exterior vacíos]]</f>
        <v>3882</v>
      </c>
      <c r="Y305" s="3">
        <f>+dataMercanciaContenedores[[#This Row],[TOTAL Toneladas en contenedores con carga embarcadas]]+dataMercanciaContenedores[[#This Row],[TOTAL Toneladas en contenedores vacíos embarcadas]]</f>
        <v>728304</v>
      </c>
      <c r="Z305" s="3">
        <f>+dataMercanciaContenedores[[#This Row],[Toneladas en contenedores desembarcadas en cabotaje con carga]]+dataMercanciaContenedores[[#This Row],[Toneladas en contenedores desembarcadas en exterior con carga]]</f>
        <v>213032</v>
      </c>
      <c r="AA305" s="3">
        <f>+dataMercanciaContenedores[[#This Row],[Toneladas en contenedores desembarcadas en cabotaje vacíos]]+dataMercanciaContenedores[[#This Row],[Toneladas en contenedores desembarcadas en exterior vacíos]]</f>
        <v>128997</v>
      </c>
      <c r="AB305" s="3">
        <f>+dataMercanciaContenedores[[#This Row],[TOTAL Toneladas en contenedores con carga desembarcadas]]+dataMercanciaContenedores[[#This Row],[TOTAL Toneladas en contenedores vacíos desembarcadas]]</f>
        <v>342029</v>
      </c>
      <c r="AC305" s="3">
        <f>+dataMercanciaContenedores[[#This Row],[TOTAL toneladas embarcadas en contenedor]]+dataMercanciaContenedores[[#This Row],[TOTAL toneladas desembarcadas en contenedor]]</f>
        <v>1070333</v>
      </c>
    </row>
    <row r="306" spans="1:29" hidden="1" x14ac:dyDescent="0.2">
      <c r="A306" s="1">
        <v>2013</v>
      </c>
      <c r="B306" s="1" t="s">
        <v>34</v>
      </c>
      <c r="C306" s="1" t="s">
        <v>40</v>
      </c>
      <c r="D306" s="1" t="s">
        <v>41</v>
      </c>
      <c r="E306" s="2">
        <v>113444</v>
      </c>
      <c r="F306" s="2">
        <v>12654</v>
      </c>
      <c r="G306" s="3">
        <f>+dataMercanciaContenedores[[#This Row],[Toneladas en contenedores embarcadas en cabotaje con carga]]+dataMercanciaContenedores[[#This Row],[Toneladas en contenedores embarcadas en cabotaje vacíos]]</f>
        <v>126098</v>
      </c>
      <c r="H306" s="2">
        <v>87590</v>
      </c>
      <c r="I306" s="2">
        <v>7297</v>
      </c>
      <c r="J306" s="3">
        <f>+dataMercanciaContenedores[[#This Row],[Toneladas en contenedores desembarcadas en cabotaje con carga]]+dataMercanciaContenedores[[#This Row],[Toneladas en contenedores desembarcadas en cabotaje vacíos]]</f>
        <v>94887</v>
      </c>
      <c r="K306" s="3">
        <f>+dataMercanciaContenedores[[#This Row],[Toneladas en contenedores embarcadas en cabotaje con carga]]+dataMercanciaContenedores[[#This Row],[Toneladas en contenedores desembarcadas en cabotaje con carga]]</f>
        <v>201034</v>
      </c>
      <c r="L306" s="3">
        <f>+dataMercanciaContenedores[[#This Row],[Toneladas en contenedores embarcadas en cabotaje vacíos]]+dataMercanciaContenedores[[#This Row],[Toneladas en contenedores desembarcadas en cabotaje vacíos]]</f>
        <v>19951</v>
      </c>
      <c r="M306" s="3">
        <f>+dataMercanciaContenedores[[#This Row],[TOTAL toneladas en contenedores en cabotaje con carga]]+dataMercanciaContenedores[[#This Row],[TOTAL toneladas en contenedores en cabotaje vacíos]]</f>
        <v>220985</v>
      </c>
      <c r="N306" s="2">
        <v>731856</v>
      </c>
      <c r="O306" s="2">
        <v>5867</v>
      </c>
      <c r="P306" s="3">
        <f>+dataMercanciaContenedores[[#This Row],[Toneladas en contenedores embarcadas en exterior con carga]]+dataMercanciaContenedores[[#This Row],[Toneladas en contenedores embarcadas en exterior vacíos]]</f>
        <v>737723</v>
      </c>
      <c r="Q306" s="2">
        <v>576283</v>
      </c>
      <c r="R306" s="2">
        <v>33961</v>
      </c>
      <c r="S306" s="3">
        <f>+dataMercanciaContenedores[[#This Row],[Toneladas en contenedores desembarcadas en exterior con carga]]+dataMercanciaContenedores[[#This Row],[Toneladas en contenedores desembarcadas en exterior vacíos]]</f>
        <v>610244</v>
      </c>
      <c r="T306" s="3">
        <f>+dataMercanciaContenedores[[#This Row],[Toneladas en contenedores embarcadas en exterior con carga]]+dataMercanciaContenedores[[#This Row],[Toneladas en contenedores desembarcadas en exterior con carga]]</f>
        <v>1308139</v>
      </c>
      <c r="U306" s="3">
        <f>+dataMercanciaContenedores[[#This Row],[Toneladas en contenedores embarcadas en exterior vacíos]]+dataMercanciaContenedores[[#This Row],[Toneladas en contenedores desembarcadas en exterior vacíos]]</f>
        <v>39828</v>
      </c>
      <c r="V306" s="3">
        <f>+dataMercanciaContenedores[[#This Row],[TOTAL toneladas en contenedores en exterior con carga]]+dataMercanciaContenedores[[#This Row],[TOTAL toneladas en contenedores en exterior vacíos]]</f>
        <v>1347967</v>
      </c>
      <c r="W306" s="3">
        <f>+dataMercanciaContenedores[[#This Row],[Toneladas en contenedores embarcadas en cabotaje con carga]]+dataMercanciaContenedores[[#This Row],[Toneladas en contenedores embarcadas en exterior con carga]]</f>
        <v>845300</v>
      </c>
      <c r="X306" s="3">
        <f>+dataMercanciaContenedores[[#This Row],[Toneladas en contenedores embarcadas en cabotaje vacíos]]+dataMercanciaContenedores[[#This Row],[Toneladas en contenedores embarcadas en exterior vacíos]]</f>
        <v>18521</v>
      </c>
      <c r="Y306" s="3">
        <f>+dataMercanciaContenedores[[#This Row],[TOTAL Toneladas en contenedores con carga embarcadas]]+dataMercanciaContenedores[[#This Row],[TOTAL Toneladas en contenedores vacíos embarcadas]]</f>
        <v>863821</v>
      </c>
      <c r="Z306" s="3">
        <f>+dataMercanciaContenedores[[#This Row],[Toneladas en contenedores desembarcadas en cabotaje con carga]]+dataMercanciaContenedores[[#This Row],[Toneladas en contenedores desembarcadas en exterior con carga]]</f>
        <v>663873</v>
      </c>
      <c r="AA306" s="3">
        <f>+dataMercanciaContenedores[[#This Row],[Toneladas en contenedores desembarcadas en cabotaje vacíos]]+dataMercanciaContenedores[[#This Row],[Toneladas en contenedores desembarcadas en exterior vacíos]]</f>
        <v>41258</v>
      </c>
      <c r="AB306" s="3">
        <f>+dataMercanciaContenedores[[#This Row],[TOTAL Toneladas en contenedores con carga desembarcadas]]+dataMercanciaContenedores[[#This Row],[TOTAL Toneladas en contenedores vacíos desembarcadas]]</f>
        <v>705131</v>
      </c>
      <c r="AC306" s="3">
        <f>+dataMercanciaContenedores[[#This Row],[TOTAL toneladas embarcadas en contenedor]]+dataMercanciaContenedores[[#This Row],[TOTAL toneladas desembarcadas en contenedor]]</f>
        <v>1568952</v>
      </c>
    </row>
    <row r="307" spans="1:29" hidden="1" x14ac:dyDescent="0.2">
      <c r="A307" s="1">
        <v>2013</v>
      </c>
      <c r="B307" s="1" t="s">
        <v>35</v>
      </c>
      <c r="C307" s="1" t="s">
        <v>40</v>
      </c>
      <c r="D307" s="1" t="s">
        <v>41</v>
      </c>
      <c r="E307" s="2">
        <v>1642681</v>
      </c>
      <c r="F307" s="2">
        <v>45377</v>
      </c>
      <c r="G307" s="3">
        <f>+dataMercanciaContenedores[[#This Row],[Toneladas en contenedores embarcadas en cabotaje con carga]]+dataMercanciaContenedores[[#This Row],[Toneladas en contenedores embarcadas en cabotaje vacíos]]</f>
        <v>1688058</v>
      </c>
      <c r="H307" s="2">
        <v>1318517</v>
      </c>
      <c r="I307" s="2">
        <v>107734</v>
      </c>
      <c r="J307" s="3">
        <f>+dataMercanciaContenedores[[#This Row],[Toneladas en contenedores desembarcadas en cabotaje con carga]]+dataMercanciaContenedores[[#This Row],[Toneladas en contenedores desembarcadas en cabotaje vacíos]]</f>
        <v>1426251</v>
      </c>
      <c r="K307" s="3">
        <f>+dataMercanciaContenedores[[#This Row],[Toneladas en contenedores embarcadas en cabotaje con carga]]+dataMercanciaContenedores[[#This Row],[Toneladas en contenedores desembarcadas en cabotaje con carga]]</f>
        <v>2961198</v>
      </c>
      <c r="L307" s="3">
        <f>+dataMercanciaContenedores[[#This Row],[Toneladas en contenedores embarcadas en cabotaje vacíos]]+dataMercanciaContenedores[[#This Row],[Toneladas en contenedores desembarcadas en cabotaje vacíos]]</f>
        <v>153111</v>
      </c>
      <c r="M307" s="3">
        <f>+dataMercanciaContenedores[[#This Row],[TOTAL toneladas en contenedores en cabotaje con carga]]+dataMercanciaContenedores[[#This Row],[TOTAL toneladas en contenedores en cabotaje vacíos]]</f>
        <v>3114309</v>
      </c>
      <c r="N307" s="2">
        <v>25391031</v>
      </c>
      <c r="O307" s="2">
        <v>842013</v>
      </c>
      <c r="P307" s="3">
        <f>+dataMercanciaContenedores[[#This Row],[Toneladas en contenedores embarcadas en exterior con carga]]+dataMercanciaContenedores[[#This Row],[Toneladas en contenedores embarcadas en exterior vacíos]]</f>
        <v>26233044</v>
      </c>
      <c r="Q307" s="2">
        <v>19250799</v>
      </c>
      <c r="R307" s="2">
        <v>1191247</v>
      </c>
      <c r="S307" s="3">
        <f>+dataMercanciaContenedores[[#This Row],[Toneladas en contenedores desembarcadas en exterior con carga]]+dataMercanciaContenedores[[#This Row],[Toneladas en contenedores desembarcadas en exterior vacíos]]</f>
        <v>20442046</v>
      </c>
      <c r="T307" s="3">
        <f>+dataMercanciaContenedores[[#This Row],[Toneladas en contenedores embarcadas en exterior con carga]]+dataMercanciaContenedores[[#This Row],[Toneladas en contenedores desembarcadas en exterior con carga]]</f>
        <v>44641830</v>
      </c>
      <c r="U307" s="3">
        <f>+dataMercanciaContenedores[[#This Row],[Toneladas en contenedores embarcadas en exterior vacíos]]+dataMercanciaContenedores[[#This Row],[Toneladas en contenedores desembarcadas en exterior vacíos]]</f>
        <v>2033260</v>
      </c>
      <c r="V307" s="3">
        <f>+dataMercanciaContenedores[[#This Row],[TOTAL toneladas en contenedores en exterior con carga]]+dataMercanciaContenedores[[#This Row],[TOTAL toneladas en contenedores en exterior vacíos]]</f>
        <v>46675090</v>
      </c>
      <c r="W307" s="3">
        <f>+dataMercanciaContenedores[[#This Row],[Toneladas en contenedores embarcadas en cabotaje con carga]]+dataMercanciaContenedores[[#This Row],[Toneladas en contenedores embarcadas en exterior con carga]]</f>
        <v>27033712</v>
      </c>
      <c r="X307" s="3">
        <f>+dataMercanciaContenedores[[#This Row],[Toneladas en contenedores embarcadas en cabotaje vacíos]]+dataMercanciaContenedores[[#This Row],[Toneladas en contenedores embarcadas en exterior vacíos]]</f>
        <v>887390</v>
      </c>
      <c r="Y307" s="3">
        <f>+dataMercanciaContenedores[[#This Row],[TOTAL Toneladas en contenedores con carga embarcadas]]+dataMercanciaContenedores[[#This Row],[TOTAL Toneladas en contenedores vacíos embarcadas]]</f>
        <v>27921102</v>
      </c>
      <c r="Z307" s="3">
        <f>+dataMercanciaContenedores[[#This Row],[Toneladas en contenedores desembarcadas en cabotaje con carga]]+dataMercanciaContenedores[[#This Row],[Toneladas en contenedores desembarcadas en exterior con carga]]</f>
        <v>20569316</v>
      </c>
      <c r="AA307" s="3">
        <f>+dataMercanciaContenedores[[#This Row],[Toneladas en contenedores desembarcadas en cabotaje vacíos]]+dataMercanciaContenedores[[#This Row],[Toneladas en contenedores desembarcadas en exterior vacíos]]</f>
        <v>1298981</v>
      </c>
      <c r="AB307" s="3">
        <f>+dataMercanciaContenedores[[#This Row],[TOTAL Toneladas en contenedores con carga desembarcadas]]+dataMercanciaContenedores[[#This Row],[TOTAL Toneladas en contenedores vacíos desembarcadas]]</f>
        <v>21868297</v>
      </c>
      <c r="AC307" s="3">
        <f>+dataMercanciaContenedores[[#This Row],[TOTAL toneladas embarcadas en contenedor]]+dataMercanciaContenedores[[#This Row],[TOTAL toneladas desembarcadas en contenedor]]</f>
        <v>49789399</v>
      </c>
    </row>
    <row r="308" spans="1:29" hidden="1" x14ac:dyDescent="0.2">
      <c r="A308" s="1">
        <v>2013</v>
      </c>
      <c r="B308" s="1" t="s">
        <v>36</v>
      </c>
      <c r="C308" s="1" t="s">
        <v>40</v>
      </c>
      <c r="D308" s="1" t="s">
        <v>41</v>
      </c>
      <c r="E308" s="2">
        <v>76346</v>
      </c>
      <c r="F308" s="2">
        <v>19233</v>
      </c>
      <c r="G308" s="3">
        <f>+dataMercanciaContenedores[[#This Row],[Toneladas en contenedores embarcadas en cabotaje con carga]]+dataMercanciaContenedores[[#This Row],[Toneladas en contenedores embarcadas en cabotaje vacíos]]</f>
        <v>95579</v>
      </c>
      <c r="H308" s="2">
        <v>17738</v>
      </c>
      <c r="I308" s="2">
        <v>28814</v>
      </c>
      <c r="J308" s="3">
        <f>+dataMercanciaContenedores[[#This Row],[Toneladas en contenedores desembarcadas en cabotaje con carga]]+dataMercanciaContenedores[[#This Row],[Toneladas en contenedores desembarcadas en cabotaje vacíos]]</f>
        <v>46552</v>
      </c>
      <c r="K308" s="3">
        <f>+dataMercanciaContenedores[[#This Row],[Toneladas en contenedores embarcadas en cabotaje con carga]]+dataMercanciaContenedores[[#This Row],[Toneladas en contenedores desembarcadas en cabotaje con carga]]</f>
        <v>94084</v>
      </c>
      <c r="L308" s="3">
        <f>+dataMercanciaContenedores[[#This Row],[Toneladas en contenedores embarcadas en cabotaje vacíos]]+dataMercanciaContenedores[[#This Row],[Toneladas en contenedores desembarcadas en cabotaje vacíos]]</f>
        <v>48047</v>
      </c>
      <c r="M308" s="3">
        <f>+dataMercanciaContenedores[[#This Row],[TOTAL toneladas en contenedores en cabotaje con carga]]+dataMercanciaContenedores[[#This Row],[TOTAL toneladas en contenedores en cabotaje vacíos]]</f>
        <v>142131</v>
      </c>
      <c r="N308" s="2">
        <v>1156114</v>
      </c>
      <c r="O308" s="2">
        <v>21684</v>
      </c>
      <c r="P308" s="3">
        <f>+dataMercanciaContenedores[[#This Row],[Toneladas en contenedores embarcadas en exterior con carga]]+dataMercanciaContenedores[[#This Row],[Toneladas en contenedores embarcadas en exterior vacíos]]</f>
        <v>1177798</v>
      </c>
      <c r="Q308" s="2">
        <v>1002853</v>
      </c>
      <c r="R308" s="2">
        <v>54228</v>
      </c>
      <c r="S308" s="3">
        <f>+dataMercanciaContenedores[[#This Row],[Toneladas en contenedores desembarcadas en exterior con carga]]+dataMercanciaContenedores[[#This Row],[Toneladas en contenedores desembarcadas en exterior vacíos]]</f>
        <v>1057081</v>
      </c>
      <c r="T308" s="3">
        <f>+dataMercanciaContenedores[[#This Row],[Toneladas en contenedores embarcadas en exterior con carga]]+dataMercanciaContenedores[[#This Row],[Toneladas en contenedores desembarcadas en exterior con carga]]</f>
        <v>2158967</v>
      </c>
      <c r="U308" s="3">
        <f>+dataMercanciaContenedores[[#This Row],[Toneladas en contenedores embarcadas en exterior vacíos]]+dataMercanciaContenedores[[#This Row],[Toneladas en contenedores desembarcadas en exterior vacíos]]</f>
        <v>75912</v>
      </c>
      <c r="V308" s="3">
        <f>+dataMercanciaContenedores[[#This Row],[TOTAL toneladas en contenedores en exterior con carga]]+dataMercanciaContenedores[[#This Row],[TOTAL toneladas en contenedores en exterior vacíos]]</f>
        <v>2234879</v>
      </c>
      <c r="W308" s="3">
        <f>+dataMercanciaContenedores[[#This Row],[Toneladas en contenedores embarcadas en cabotaje con carga]]+dataMercanciaContenedores[[#This Row],[Toneladas en contenedores embarcadas en exterior con carga]]</f>
        <v>1232460</v>
      </c>
      <c r="X308" s="3">
        <f>+dataMercanciaContenedores[[#This Row],[Toneladas en contenedores embarcadas en cabotaje vacíos]]+dataMercanciaContenedores[[#This Row],[Toneladas en contenedores embarcadas en exterior vacíos]]</f>
        <v>40917</v>
      </c>
      <c r="Y308" s="3">
        <f>+dataMercanciaContenedores[[#This Row],[TOTAL Toneladas en contenedores con carga embarcadas]]+dataMercanciaContenedores[[#This Row],[TOTAL Toneladas en contenedores vacíos embarcadas]]</f>
        <v>1273377</v>
      </c>
      <c r="Z308" s="3">
        <f>+dataMercanciaContenedores[[#This Row],[Toneladas en contenedores desembarcadas en cabotaje con carga]]+dataMercanciaContenedores[[#This Row],[Toneladas en contenedores desembarcadas en exterior con carga]]</f>
        <v>1020591</v>
      </c>
      <c r="AA308" s="3">
        <f>+dataMercanciaContenedores[[#This Row],[Toneladas en contenedores desembarcadas en cabotaje vacíos]]+dataMercanciaContenedores[[#This Row],[Toneladas en contenedores desembarcadas en exterior vacíos]]</f>
        <v>83042</v>
      </c>
      <c r="AB308" s="3">
        <f>+dataMercanciaContenedores[[#This Row],[TOTAL Toneladas en contenedores con carga desembarcadas]]+dataMercanciaContenedores[[#This Row],[TOTAL Toneladas en contenedores vacíos desembarcadas]]</f>
        <v>1103633</v>
      </c>
      <c r="AC308" s="3">
        <f>+dataMercanciaContenedores[[#This Row],[TOTAL toneladas embarcadas en contenedor]]+dataMercanciaContenedores[[#This Row],[TOTAL toneladas desembarcadas en contenedor]]</f>
        <v>2377010</v>
      </c>
    </row>
    <row r="309" spans="1:29" hidden="1" x14ac:dyDescent="0.2">
      <c r="A309" s="1">
        <v>2013</v>
      </c>
      <c r="B309" s="1" t="s">
        <v>37</v>
      </c>
      <c r="C309" s="1" t="s">
        <v>40</v>
      </c>
      <c r="D309" s="1" t="s">
        <v>41</v>
      </c>
      <c r="E309" s="2">
        <v>213091</v>
      </c>
      <c r="F309" s="2">
        <v>1521</v>
      </c>
      <c r="G309" s="3">
        <f>+dataMercanciaContenedores[[#This Row],[Toneladas en contenedores embarcadas en cabotaje con carga]]+dataMercanciaContenedores[[#This Row],[Toneladas en contenedores embarcadas en cabotaje vacíos]]</f>
        <v>214612</v>
      </c>
      <c r="H309" s="2">
        <v>11363</v>
      </c>
      <c r="I309" s="2">
        <v>32418</v>
      </c>
      <c r="J309" s="3">
        <f>+dataMercanciaContenedores[[#This Row],[Toneladas en contenedores desembarcadas en cabotaje con carga]]+dataMercanciaContenedores[[#This Row],[Toneladas en contenedores desembarcadas en cabotaje vacíos]]</f>
        <v>43781</v>
      </c>
      <c r="K309" s="3">
        <f>+dataMercanciaContenedores[[#This Row],[Toneladas en contenedores embarcadas en cabotaje con carga]]+dataMercanciaContenedores[[#This Row],[Toneladas en contenedores desembarcadas en cabotaje con carga]]</f>
        <v>224454</v>
      </c>
      <c r="L309" s="3">
        <f>+dataMercanciaContenedores[[#This Row],[Toneladas en contenedores embarcadas en cabotaje vacíos]]+dataMercanciaContenedores[[#This Row],[Toneladas en contenedores desembarcadas en cabotaje vacíos]]</f>
        <v>33939</v>
      </c>
      <c r="M309" s="3">
        <f>+dataMercanciaContenedores[[#This Row],[TOTAL toneladas en contenedores en cabotaje con carga]]+dataMercanciaContenedores[[#This Row],[TOTAL toneladas en contenedores en cabotaje vacíos]]</f>
        <v>258393</v>
      </c>
      <c r="N309" s="2">
        <v>3149</v>
      </c>
      <c r="O309" s="2">
        <v>67</v>
      </c>
      <c r="P309" s="3">
        <f>+dataMercanciaContenedores[[#This Row],[Toneladas en contenedores embarcadas en exterior con carga]]+dataMercanciaContenedores[[#This Row],[Toneladas en contenedores embarcadas en exterior vacíos]]</f>
        <v>3216</v>
      </c>
      <c r="Q309" s="2">
        <v>12504</v>
      </c>
      <c r="R309" s="2">
        <v>0</v>
      </c>
      <c r="S309" s="3">
        <f>+dataMercanciaContenedores[[#This Row],[Toneladas en contenedores desembarcadas en exterior con carga]]+dataMercanciaContenedores[[#This Row],[Toneladas en contenedores desembarcadas en exterior vacíos]]</f>
        <v>12504</v>
      </c>
      <c r="T309" s="3">
        <f>+dataMercanciaContenedores[[#This Row],[Toneladas en contenedores embarcadas en exterior con carga]]+dataMercanciaContenedores[[#This Row],[Toneladas en contenedores desembarcadas en exterior con carga]]</f>
        <v>15653</v>
      </c>
      <c r="U309" s="3">
        <f>+dataMercanciaContenedores[[#This Row],[Toneladas en contenedores embarcadas en exterior vacíos]]+dataMercanciaContenedores[[#This Row],[Toneladas en contenedores desembarcadas en exterior vacíos]]</f>
        <v>67</v>
      </c>
      <c r="V309" s="3">
        <f>+dataMercanciaContenedores[[#This Row],[TOTAL toneladas en contenedores en exterior con carga]]+dataMercanciaContenedores[[#This Row],[TOTAL toneladas en contenedores en exterior vacíos]]</f>
        <v>15720</v>
      </c>
      <c r="W309" s="3">
        <f>+dataMercanciaContenedores[[#This Row],[Toneladas en contenedores embarcadas en cabotaje con carga]]+dataMercanciaContenedores[[#This Row],[Toneladas en contenedores embarcadas en exterior con carga]]</f>
        <v>216240</v>
      </c>
      <c r="X309" s="3">
        <f>+dataMercanciaContenedores[[#This Row],[Toneladas en contenedores embarcadas en cabotaje vacíos]]+dataMercanciaContenedores[[#This Row],[Toneladas en contenedores embarcadas en exterior vacíos]]</f>
        <v>1588</v>
      </c>
      <c r="Y309" s="3">
        <f>+dataMercanciaContenedores[[#This Row],[TOTAL Toneladas en contenedores con carga embarcadas]]+dataMercanciaContenedores[[#This Row],[TOTAL Toneladas en contenedores vacíos embarcadas]]</f>
        <v>217828</v>
      </c>
      <c r="Z309" s="3">
        <f>+dataMercanciaContenedores[[#This Row],[Toneladas en contenedores desembarcadas en cabotaje con carga]]+dataMercanciaContenedores[[#This Row],[Toneladas en contenedores desembarcadas en exterior con carga]]</f>
        <v>23867</v>
      </c>
      <c r="AA309" s="3">
        <f>+dataMercanciaContenedores[[#This Row],[Toneladas en contenedores desembarcadas en cabotaje vacíos]]+dataMercanciaContenedores[[#This Row],[Toneladas en contenedores desembarcadas en exterior vacíos]]</f>
        <v>32418</v>
      </c>
      <c r="AB309" s="3">
        <f>+dataMercanciaContenedores[[#This Row],[TOTAL Toneladas en contenedores con carga desembarcadas]]+dataMercanciaContenedores[[#This Row],[TOTAL Toneladas en contenedores vacíos desembarcadas]]</f>
        <v>56285</v>
      </c>
      <c r="AC309" s="3">
        <f>+dataMercanciaContenedores[[#This Row],[TOTAL toneladas embarcadas en contenedor]]+dataMercanciaContenedores[[#This Row],[TOTAL toneladas desembarcadas en contenedor]]</f>
        <v>274113</v>
      </c>
    </row>
    <row r="310" spans="1:29" hidden="1" x14ac:dyDescent="0.2">
      <c r="A310" s="1">
        <v>2014</v>
      </c>
      <c r="B310" s="1" t="s">
        <v>10</v>
      </c>
      <c r="C310" s="1" t="s">
        <v>40</v>
      </c>
      <c r="D310" s="1" t="s">
        <v>41</v>
      </c>
      <c r="E310" s="2">
        <v>0</v>
      </c>
      <c r="F310" s="2">
        <v>0</v>
      </c>
      <c r="G310" s="3">
        <f>+dataMercanciaContenedores[[#This Row],[Toneladas en contenedores embarcadas en cabotaje con carga]]+dataMercanciaContenedores[[#This Row],[Toneladas en contenedores embarcadas en cabotaje vacíos]]</f>
        <v>0</v>
      </c>
      <c r="H310" s="2">
        <v>84</v>
      </c>
      <c r="I310" s="2">
        <v>309</v>
      </c>
      <c r="J310" s="3">
        <f>+dataMercanciaContenedores[[#This Row],[Toneladas en contenedores desembarcadas en cabotaje con carga]]+dataMercanciaContenedores[[#This Row],[Toneladas en contenedores desembarcadas en cabotaje vacíos]]</f>
        <v>393</v>
      </c>
      <c r="K310" s="3">
        <f>+dataMercanciaContenedores[[#This Row],[Toneladas en contenedores embarcadas en cabotaje con carga]]+dataMercanciaContenedores[[#This Row],[Toneladas en contenedores desembarcadas en cabotaje con carga]]</f>
        <v>84</v>
      </c>
      <c r="L310" s="3">
        <f>+dataMercanciaContenedores[[#This Row],[Toneladas en contenedores embarcadas en cabotaje vacíos]]+dataMercanciaContenedores[[#This Row],[Toneladas en contenedores desembarcadas en cabotaje vacíos]]</f>
        <v>309</v>
      </c>
      <c r="M310" s="3">
        <f>+dataMercanciaContenedores[[#This Row],[TOTAL toneladas en contenedores en cabotaje con carga]]+dataMercanciaContenedores[[#This Row],[TOTAL toneladas en contenedores en cabotaje vacíos]]</f>
        <v>393</v>
      </c>
      <c r="N310" s="2">
        <v>17021</v>
      </c>
      <c r="O310" s="2">
        <v>131</v>
      </c>
      <c r="P310" s="3">
        <f>+dataMercanciaContenedores[[#This Row],[Toneladas en contenedores embarcadas en exterior con carga]]+dataMercanciaContenedores[[#This Row],[Toneladas en contenedores embarcadas en exterior vacíos]]</f>
        <v>17152</v>
      </c>
      <c r="Q310" s="2">
        <v>4854</v>
      </c>
      <c r="R310" s="2">
        <v>419</v>
      </c>
      <c r="S310" s="3">
        <f>+dataMercanciaContenedores[[#This Row],[Toneladas en contenedores desembarcadas en exterior con carga]]+dataMercanciaContenedores[[#This Row],[Toneladas en contenedores desembarcadas en exterior vacíos]]</f>
        <v>5273</v>
      </c>
      <c r="T310" s="3">
        <f>+dataMercanciaContenedores[[#This Row],[Toneladas en contenedores embarcadas en exterior con carga]]+dataMercanciaContenedores[[#This Row],[Toneladas en contenedores desembarcadas en exterior con carga]]</f>
        <v>21875</v>
      </c>
      <c r="U310" s="3">
        <f>+dataMercanciaContenedores[[#This Row],[Toneladas en contenedores embarcadas en exterior vacíos]]+dataMercanciaContenedores[[#This Row],[Toneladas en contenedores desembarcadas en exterior vacíos]]</f>
        <v>550</v>
      </c>
      <c r="V310" s="3">
        <f>+dataMercanciaContenedores[[#This Row],[TOTAL toneladas en contenedores en exterior con carga]]+dataMercanciaContenedores[[#This Row],[TOTAL toneladas en contenedores en exterior vacíos]]</f>
        <v>22425</v>
      </c>
      <c r="W310" s="3">
        <f>+dataMercanciaContenedores[[#This Row],[Toneladas en contenedores embarcadas en cabotaje con carga]]+dataMercanciaContenedores[[#This Row],[Toneladas en contenedores embarcadas en exterior con carga]]</f>
        <v>17021</v>
      </c>
      <c r="X310" s="3">
        <f>+dataMercanciaContenedores[[#This Row],[Toneladas en contenedores embarcadas en cabotaje vacíos]]+dataMercanciaContenedores[[#This Row],[Toneladas en contenedores embarcadas en exterior vacíos]]</f>
        <v>131</v>
      </c>
      <c r="Y310" s="3">
        <f>+dataMercanciaContenedores[[#This Row],[TOTAL Toneladas en contenedores con carga embarcadas]]+dataMercanciaContenedores[[#This Row],[TOTAL Toneladas en contenedores vacíos embarcadas]]</f>
        <v>17152</v>
      </c>
      <c r="Z310" s="3">
        <f>+dataMercanciaContenedores[[#This Row],[Toneladas en contenedores desembarcadas en cabotaje con carga]]+dataMercanciaContenedores[[#This Row],[Toneladas en contenedores desembarcadas en exterior con carga]]</f>
        <v>4938</v>
      </c>
      <c r="AA310" s="3">
        <f>+dataMercanciaContenedores[[#This Row],[Toneladas en contenedores desembarcadas en cabotaje vacíos]]+dataMercanciaContenedores[[#This Row],[Toneladas en contenedores desembarcadas en exterior vacíos]]</f>
        <v>728</v>
      </c>
      <c r="AB310" s="3">
        <f>+dataMercanciaContenedores[[#This Row],[TOTAL Toneladas en contenedores con carga desembarcadas]]+dataMercanciaContenedores[[#This Row],[TOTAL Toneladas en contenedores vacíos desembarcadas]]</f>
        <v>5666</v>
      </c>
      <c r="AC310" s="3">
        <f>+dataMercanciaContenedores[[#This Row],[TOTAL toneladas embarcadas en contenedor]]+dataMercanciaContenedores[[#This Row],[TOTAL toneladas desembarcadas en contenedor]]</f>
        <v>22818</v>
      </c>
    </row>
    <row r="311" spans="1:29" hidden="1" x14ac:dyDescent="0.2">
      <c r="A311" s="1">
        <v>2014</v>
      </c>
      <c r="B311" s="1" t="s">
        <v>11</v>
      </c>
      <c r="C311" s="1" t="s">
        <v>40</v>
      </c>
      <c r="D311" s="1" t="s">
        <v>41</v>
      </c>
      <c r="E311" s="2">
        <v>597416</v>
      </c>
      <c r="F311" s="2">
        <v>11398</v>
      </c>
      <c r="G311" s="3">
        <f>+dataMercanciaContenedores[[#This Row],[Toneladas en contenedores embarcadas en cabotaje con carga]]+dataMercanciaContenedores[[#This Row],[Toneladas en contenedores embarcadas en cabotaje vacíos]]</f>
        <v>608814</v>
      </c>
      <c r="H311" s="2">
        <v>127262</v>
      </c>
      <c r="I311" s="2">
        <v>100538</v>
      </c>
      <c r="J311" s="3">
        <f>+dataMercanciaContenedores[[#This Row],[Toneladas en contenedores desembarcadas en cabotaje con carga]]+dataMercanciaContenedores[[#This Row],[Toneladas en contenedores desembarcadas en cabotaje vacíos]]</f>
        <v>227800</v>
      </c>
      <c r="K311" s="3">
        <f>+dataMercanciaContenedores[[#This Row],[Toneladas en contenedores embarcadas en cabotaje con carga]]+dataMercanciaContenedores[[#This Row],[Toneladas en contenedores desembarcadas en cabotaje con carga]]</f>
        <v>724678</v>
      </c>
      <c r="L311" s="3">
        <f>+dataMercanciaContenedores[[#This Row],[Toneladas en contenedores embarcadas en cabotaje vacíos]]+dataMercanciaContenedores[[#This Row],[Toneladas en contenedores desembarcadas en cabotaje vacíos]]</f>
        <v>111936</v>
      </c>
      <c r="M311" s="3">
        <f>+dataMercanciaContenedores[[#This Row],[TOTAL toneladas en contenedores en cabotaje con carga]]+dataMercanciaContenedores[[#This Row],[TOTAL toneladas en contenedores en cabotaje vacíos]]</f>
        <v>836614</v>
      </c>
      <c r="N311" s="2">
        <v>130804</v>
      </c>
      <c r="O311" s="2">
        <v>252</v>
      </c>
      <c r="P311" s="3">
        <f>+dataMercanciaContenedores[[#This Row],[Toneladas en contenedores embarcadas en exterior con carga]]+dataMercanciaContenedores[[#This Row],[Toneladas en contenedores embarcadas en exterior vacíos]]</f>
        <v>131056</v>
      </c>
      <c r="Q311" s="2">
        <v>41910</v>
      </c>
      <c r="R311" s="2">
        <v>17738</v>
      </c>
      <c r="S311" s="3">
        <f>+dataMercanciaContenedores[[#This Row],[Toneladas en contenedores desembarcadas en exterior con carga]]+dataMercanciaContenedores[[#This Row],[Toneladas en contenedores desembarcadas en exterior vacíos]]</f>
        <v>59648</v>
      </c>
      <c r="T311" s="3">
        <f>+dataMercanciaContenedores[[#This Row],[Toneladas en contenedores embarcadas en exterior con carga]]+dataMercanciaContenedores[[#This Row],[Toneladas en contenedores desembarcadas en exterior con carga]]</f>
        <v>172714</v>
      </c>
      <c r="U311" s="3">
        <f>+dataMercanciaContenedores[[#This Row],[Toneladas en contenedores embarcadas en exterior vacíos]]+dataMercanciaContenedores[[#This Row],[Toneladas en contenedores desembarcadas en exterior vacíos]]</f>
        <v>17990</v>
      </c>
      <c r="V311" s="3">
        <f>+dataMercanciaContenedores[[#This Row],[TOTAL toneladas en contenedores en exterior con carga]]+dataMercanciaContenedores[[#This Row],[TOTAL toneladas en contenedores en exterior vacíos]]</f>
        <v>190704</v>
      </c>
      <c r="W311" s="3">
        <f>+dataMercanciaContenedores[[#This Row],[Toneladas en contenedores embarcadas en cabotaje con carga]]+dataMercanciaContenedores[[#This Row],[Toneladas en contenedores embarcadas en exterior con carga]]</f>
        <v>728220</v>
      </c>
      <c r="X311" s="3">
        <f>+dataMercanciaContenedores[[#This Row],[Toneladas en contenedores embarcadas en cabotaje vacíos]]+dataMercanciaContenedores[[#This Row],[Toneladas en contenedores embarcadas en exterior vacíos]]</f>
        <v>11650</v>
      </c>
      <c r="Y311" s="3">
        <f>+dataMercanciaContenedores[[#This Row],[TOTAL Toneladas en contenedores con carga embarcadas]]+dataMercanciaContenedores[[#This Row],[TOTAL Toneladas en contenedores vacíos embarcadas]]</f>
        <v>739870</v>
      </c>
      <c r="Z311" s="3">
        <f>+dataMercanciaContenedores[[#This Row],[Toneladas en contenedores desembarcadas en cabotaje con carga]]+dataMercanciaContenedores[[#This Row],[Toneladas en contenedores desembarcadas en exterior con carga]]</f>
        <v>169172</v>
      </c>
      <c r="AA311" s="3">
        <f>+dataMercanciaContenedores[[#This Row],[Toneladas en contenedores desembarcadas en cabotaje vacíos]]+dataMercanciaContenedores[[#This Row],[Toneladas en contenedores desembarcadas en exterior vacíos]]</f>
        <v>118276</v>
      </c>
      <c r="AB311" s="3">
        <f>+dataMercanciaContenedores[[#This Row],[TOTAL Toneladas en contenedores con carga desembarcadas]]+dataMercanciaContenedores[[#This Row],[TOTAL Toneladas en contenedores vacíos desembarcadas]]</f>
        <v>287448</v>
      </c>
      <c r="AC311" s="3">
        <f>+dataMercanciaContenedores[[#This Row],[TOTAL toneladas embarcadas en contenedor]]+dataMercanciaContenedores[[#This Row],[TOTAL toneladas desembarcadas en contenedor]]</f>
        <v>1027318</v>
      </c>
    </row>
    <row r="312" spans="1:29" hidden="1" x14ac:dyDescent="0.2">
      <c r="A312" s="1">
        <v>2014</v>
      </c>
      <c r="B312" s="1" t="s">
        <v>12</v>
      </c>
      <c r="C312" s="1" t="s">
        <v>40</v>
      </c>
      <c r="D312" s="1" t="s">
        <v>41</v>
      </c>
      <c r="E312" s="2">
        <v>17132</v>
      </c>
      <c r="F312" s="2">
        <v>549</v>
      </c>
      <c r="G312" s="3">
        <f>+dataMercanciaContenedores[[#This Row],[Toneladas en contenedores embarcadas en cabotaje con carga]]+dataMercanciaContenedores[[#This Row],[Toneladas en contenedores embarcadas en cabotaje vacíos]]</f>
        <v>17681</v>
      </c>
      <c r="H312" s="2">
        <v>24457</v>
      </c>
      <c r="I312" s="2">
        <v>354</v>
      </c>
      <c r="J312" s="3">
        <f>+dataMercanciaContenedores[[#This Row],[Toneladas en contenedores desembarcadas en cabotaje con carga]]+dataMercanciaContenedores[[#This Row],[Toneladas en contenedores desembarcadas en cabotaje vacíos]]</f>
        <v>24811</v>
      </c>
      <c r="K312" s="3">
        <f>+dataMercanciaContenedores[[#This Row],[Toneladas en contenedores embarcadas en cabotaje con carga]]+dataMercanciaContenedores[[#This Row],[Toneladas en contenedores desembarcadas en cabotaje con carga]]</f>
        <v>41589</v>
      </c>
      <c r="L312" s="3">
        <f>+dataMercanciaContenedores[[#This Row],[Toneladas en contenedores embarcadas en cabotaje vacíos]]+dataMercanciaContenedores[[#This Row],[Toneladas en contenedores desembarcadas en cabotaje vacíos]]</f>
        <v>903</v>
      </c>
      <c r="M312" s="3">
        <f>+dataMercanciaContenedores[[#This Row],[TOTAL toneladas en contenedores en cabotaje con carga]]+dataMercanciaContenedores[[#This Row],[TOTAL toneladas en contenedores en cabotaje vacíos]]</f>
        <v>42492</v>
      </c>
      <c r="N312" s="2">
        <v>20641</v>
      </c>
      <c r="O312" s="2">
        <v>635</v>
      </c>
      <c r="P312" s="3">
        <f>+dataMercanciaContenedores[[#This Row],[Toneladas en contenedores embarcadas en exterior con carga]]+dataMercanciaContenedores[[#This Row],[Toneladas en contenedores embarcadas en exterior vacíos]]</f>
        <v>21276</v>
      </c>
      <c r="Q312" s="2">
        <v>7991</v>
      </c>
      <c r="R312" s="2">
        <v>2381</v>
      </c>
      <c r="S312" s="3">
        <f>+dataMercanciaContenedores[[#This Row],[Toneladas en contenedores desembarcadas en exterior con carga]]+dataMercanciaContenedores[[#This Row],[Toneladas en contenedores desembarcadas en exterior vacíos]]</f>
        <v>10372</v>
      </c>
      <c r="T312" s="3">
        <f>+dataMercanciaContenedores[[#This Row],[Toneladas en contenedores embarcadas en exterior con carga]]+dataMercanciaContenedores[[#This Row],[Toneladas en contenedores desembarcadas en exterior con carga]]</f>
        <v>28632</v>
      </c>
      <c r="U312" s="3">
        <f>+dataMercanciaContenedores[[#This Row],[Toneladas en contenedores embarcadas en exterior vacíos]]+dataMercanciaContenedores[[#This Row],[Toneladas en contenedores desembarcadas en exterior vacíos]]</f>
        <v>3016</v>
      </c>
      <c r="V312" s="3">
        <f>+dataMercanciaContenedores[[#This Row],[TOTAL toneladas en contenedores en exterior con carga]]+dataMercanciaContenedores[[#This Row],[TOTAL toneladas en contenedores en exterior vacíos]]</f>
        <v>31648</v>
      </c>
      <c r="W312" s="3">
        <f>+dataMercanciaContenedores[[#This Row],[Toneladas en contenedores embarcadas en cabotaje con carga]]+dataMercanciaContenedores[[#This Row],[Toneladas en contenedores embarcadas en exterior con carga]]</f>
        <v>37773</v>
      </c>
      <c r="X312" s="3">
        <f>+dataMercanciaContenedores[[#This Row],[Toneladas en contenedores embarcadas en cabotaje vacíos]]+dataMercanciaContenedores[[#This Row],[Toneladas en contenedores embarcadas en exterior vacíos]]</f>
        <v>1184</v>
      </c>
      <c r="Y312" s="3">
        <f>+dataMercanciaContenedores[[#This Row],[TOTAL Toneladas en contenedores con carga embarcadas]]+dataMercanciaContenedores[[#This Row],[TOTAL Toneladas en contenedores vacíos embarcadas]]</f>
        <v>38957</v>
      </c>
      <c r="Z312" s="3">
        <f>+dataMercanciaContenedores[[#This Row],[Toneladas en contenedores desembarcadas en cabotaje con carga]]+dataMercanciaContenedores[[#This Row],[Toneladas en contenedores desembarcadas en exterior con carga]]</f>
        <v>32448</v>
      </c>
      <c r="AA312" s="3">
        <f>+dataMercanciaContenedores[[#This Row],[Toneladas en contenedores desembarcadas en cabotaje vacíos]]+dataMercanciaContenedores[[#This Row],[Toneladas en contenedores desembarcadas en exterior vacíos]]</f>
        <v>2735</v>
      </c>
      <c r="AB312" s="3">
        <f>+dataMercanciaContenedores[[#This Row],[TOTAL Toneladas en contenedores con carga desembarcadas]]+dataMercanciaContenedores[[#This Row],[TOTAL Toneladas en contenedores vacíos desembarcadas]]</f>
        <v>35183</v>
      </c>
      <c r="AC312" s="3">
        <f>+dataMercanciaContenedores[[#This Row],[TOTAL toneladas embarcadas en contenedor]]+dataMercanciaContenedores[[#This Row],[TOTAL toneladas desembarcadas en contenedor]]</f>
        <v>74140</v>
      </c>
    </row>
    <row r="313" spans="1:29" hidden="1" x14ac:dyDescent="0.2">
      <c r="A313" s="1">
        <v>2014</v>
      </c>
      <c r="B313" s="1" t="s">
        <v>13</v>
      </c>
      <c r="C313" s="1" t="s">
        <v>40</v>
      </c>
      <c r="D313" s="1" t="s">
        <v>41</v>
      </c>
      <c r="E313" s="2">
        <v>0</v>
      </c>
      <c r="F313" s="2">
        <v>0</v>
      </c>
      <c r="G313" s="3">
        <f>+dataMercanciaContenedores[[#This Row],[Toneladas en contenedores embarcadas en cabotaje con carga]]+dataMercanciaContenedores[[#This Row],[Toneladas en contenedores embarcadas en cabotaje vacíos]]</f>
        <v>0</v>
      </c>
      <c r="H313" s="2">
        <v>0</v>
      </c>
      <c r="I313" s="2">
        <v>0</v>
      </c>
      <c r="J313" s="3">
        <f>+dataMercanciaContenedores[[#This Row],[Toneladas en contenedores desembarcadas en cabotaje con carga]]+dataMercanciaContenedores[[#This Row],[Toneladas en contenedores desembarcadas en cabotaje vacíos]]</f>
        <v>0</v>
      </c>
      <c r="K313" s="3">
        <f>+dataMercanciaContenedores[[#This Row],[Toneladas en contenedores embarcadas en cabotaje con carga]]+dataMercanciaContenedores[[#This Row],[Toneladas en contenedores desembarcadas en cabotaje con carga]]</f>
        <v>0</v>
      </c>
      <c r="L313" s="3">
        <f>+dataMercanciaContenedores[[#This Row],[Toneladas en contenedores embarcadas en cabotaje vacíos]]+dataMercanciaContenedores[[#This Row],[Toneladas en contenedores desembarcadas en cabotaje vacíos]]</f>
        <v>0</v>
      </c>
      <c r="M313" s="3">
        <f>+dataMercanciaContenedores[[#This Row],[TOTAL toneladas en contenedores en cabotaje con carga]]+dataMercanciaContenedores[[#This Row],[TOTAL toneladas en contenedores en cabotaje vacíos]]</f>
        <v>0</v>
      </c>
      <c r="N313" s="2">
        <v>0</v>
      </c>
      <c r="O313" s="2">
        <v>0</v>
      </c>
      <c r="P313" s="3">
        <f>+dataMercanciaContenedores[[#This Row],[Toneladas en contenedores embarcadas en exterior con carga]]+dataMercanciaContenedores[[#This Row],[Toneladas en contenedores embarcadas en exterior vacíos]]</f>
        <v>0</v>
      </c>
      <c r="Q313" s="2">
        <v>0</v>
      </c>
      <c r="R313" s="2">
        <v>0</v>
      </c>
      <c r="S313" s="3">
        <f>+dataMercanciaContenedores[[#This Row],[Toneladas en contenedores desembarcadas en exterior con carga]]+dataMercanciaContenedores[[#This Row],[Toneladas en contenedores desembarcadas en exterior vacíos]]</f>
        <v>0</v>
      </c>
      <c r="T313" s="3">
        <f>+dataMercanciaContenedores[[#This Row],[Toneladas en contenedores embarcadas en exterior con carga]]+dataMercanciaContenedores[[#This Row],[Toneladas en contenedores desembarcadas en exterior con carga]]</f>
        <v>0</v>
      </c>
      <c r="U313" s="3">
        <f>+dataMercanciaContenedores[[#This Row],[Toneladas en contenedores embarcadas en exterior vacíos]]+dataMercanciaContenedores[[#This Row],[Toneladas en contenedores desembarcadas en exterior vacíos]]</f>
        <v>0</v>
      </c>
      <c r="V313" s="3">
        <f>+dataMercanciaContenedores[[#This Row],[TOTAL toneladas en contenedores en exterior con carga]]+dataMercanciaContenedores[[#This Row],[TOTAL toneladas en contenedores en exterior vacíos]]</f>
        <v>0</v>
      </c>
      <c r="W313" s="3">
        <f>+dataMercanciaContenedores[[#This Row],[Toneladas en contenedores embarcadas en cabotaje con carga]]+dataMercanciaContenedores[[#This Row],[Toneladas en contenedores embarcadas en exterior con carga]]</f>
        <v>0</v>
      </c>
      <c r="X313" s="3">
        <f>+dataMercanciaContenedores[[#This Row],[Toneladas en contenedores embarcadas en cabotaje vacíos]]+dataMercanciaContenedores[[#This Row],[Toneladas en contenedores embarcadas en exterior vacíos]]</f>
        <v>0</v>
      </c>
      <c r="Y313" s="3">
        <f>+dataMercanciaContenedores[[#This Row],[TOTAL Toneladas en contenedores con carga embarcadas]]+dataMercanciaContenedores[[#This Row],[TOTAL Toneladas en contenedores vacíos embarcadas]]</f>
        <v>0</v>
      </c>
      <c r="Z313" s="3">
        <f>+dataMercanciaContenedores[[#This Row],[Toneladas en contenedores desembarcadas en cabotaje con carga]]+dataMercanciaContenedores[[#This Row],[Toneladas en contenedores desembarcadas en exterior con carga]]</f>
        <v>0</v>
      </c>
      <c r="AA313" s="3">
        <f>+dataMercanciaContenedores[[#This Row],[Toneladas en contenedores desembarcadas en cabotaje vacíos]]+dataMercanciaContenedores[[#This Row],[Toneladas en contenedores desembarcadas en exterior vacíos]]</f>
        <v>0</v>
      </c>
      <c r="AB313" s="3">
        <f>+dataMercanciaContenedores[[#This Row],[TOTAL Toneladas en contenedores con carga desembarcadas]]+dataMercanciaContenedores[[#This Row],[TOTAL Toneladas en contenedores vacíos desembarcadas]]</f>
        <v>0</v>
      </c>
      <c r="AC313" s="3">
        <f>+dataMercanciaContenedores[[#This Row],[TOTAL toneladas embarcadas en contenedor]]+dataMercanciaContenedores[[#This Row],[TOTAL toneladas desembarcadas en contenedor]]</f>
        <v>0</v>
      </c>
    </row>
    <row r="314" spans="1:29" hidden="1" x14ac:dyDescent="0.2">
      <c r="A314" s="1">
        <v>2014</v>
      </c>
      <c r="B314" s="1" t="s">
        <v>14</v>
      </c>
      <c r="C314" s="1" t="s">
        <v>40</v>
      </c>
      <c r="D314" s="1" t="s">
        <v>41</v>
      </c>
      <c r="E314" s="2">
        <v>1629745</v>
      </c>
      <c r="F314" s="2">
        <v>48369</v>
      </c>
      <c r="G314" s="3">
        <f>+dataMercanciaContenedores[[#This Row],[Toneladas en contenedores embarcadas en cabotaje con carga]]+dataMercanciaContenedores[[#This Row],[Toneladas en contenedores embarcadas en cabotaje vacíos]]</f>
        <v>1678114</v>
      </c>
      <c r="H314" s="2">
        <v>2112901</v>
      </c>
      <c r="I314" s="2">
        <v>19263</v>
      </c>
      <c r="J314" s="3">
        <f>+dataMercanciaContenedores[[#This Row],[Toneladas en contenedores desembarcadas en cabotaje con carga]]+dataMercanciaContenedores[[#This Row],[Toneladas en contenedores desembarcadas en cabotaje vacíos]]</f>
        <v>2132164</v>
      </c>
      <c r="K314" s="3">
        <f>+dataMercanciaContenedores[[#This Row],[Toneladas en contenedores embarcadas en cabotaje con carga]]+dataMercanciaContenedores[[#This Row],[Toneladas en contenedores desembarcadas en cabotaje con carga]]</f>
        <v>3742646</v>
      </c>
      <c r="L314" s="3">
        <f>+dataMercanciaContenedores[[#This Row],[Toneladas en contenedores embarcadas en cabotaje vacíos]]+dataMercanciaContenedores[[#This Row],[Toneladas en contenedores desembarcadas en cabotaje vacíos]]</f>
        <v>67632</v>
      </c>
      <c r="M314" s="3">
        <f>+dataMercanciaContenedores[[#This Row],[TOTAL toneladas en contenedores en cabotaje con carga]]+dataMercanciaContenedores[[#This Row],[TOTAL toneladas en contenedores en cabotaje vacíos]]</f>
        <v>3810278</v>
      </c>
      <c r="N314" s="2">
        <f>25261705+92</f>
        <v>25261797</v>
      </c>
      <c r="O314" s="2">
        <v>841346</v>
      </c>
      <c r="P314" s="3">
        <f>+dataMercanciaContenedores[[#This Row],[Toneladas en contenedores embarcadas en exterior con carga]]+dataMercanciaContenedores[[#This Row],[Toneladas en contenedores embarcadas en exterior vacíos]]</f>
        <v>26103143</v>
      </c>
      <c r="Q314" s="2">
        <v>23728892</v>
      </c>
      <c r="R314" s="2">
        <v>982206</v>
      </c>
      <c r="S314" s="3">
        <f>+dataMercanciaContenedores[[#This Row],[Toneladas en contenedores desembarcadas en exterior con carga]]+dataMercanciaContenedores[[#This Row],[Toneladas en contenedores desembarcadas en exterior vacíos]]</f>
        <v>24711098</v>
      </c>
      <c r="T314" s="3">
        <f>+dataMercanciaContenedores[[#This Row],[Toneladas en contenedores embarcadas en exterior con carga]]+dataMercanciaContenedores[[#This Row],[Toneladas en contenedores desembarcadas en exterior con carga]]</f>
        <v>48990689</v>
      </c>
      <c r="U314" s="3">
        <f>+dataMercanciaContenedores[[#This Row],[Toneladas en contenedores embarcadas en exterior vacíos]]+dataMercanciaContenedores[[#This Row],[Toneladas en contenedores desembarcadas en exterior vacíos]]</f>
        <v>1823552</v>
      </c>
      <c r="V314" s="3">
        <f>+dataMercanciaContenedores[[#This Row],[TOTAL toneladas en contenedores en exterior con carga]]+dataMercanciaContenedores[[#This Row],[TOTAL toneladas en contenedores en exterior vacíos]]</f>
        <v>50814241</v>
      </c>
      <c r="W314" s="3">
        <f>+dataMercanciaContenedores[[#This Row],[Toneladas en contenedores embarcadas en cabotaje con carga]]+dataMercanciaContenedores[[#This Row],[Toneladas en contenedores embarcadas en exterior con carga]]</f>
        <v>26891542</v>
      </c>
      <c r="X314" s="3">
        <f>+dataMercanciaContenedores[[#This Row],[Toneladas en contenedores embarcadas en cabotaje vacíos]]+dataMercanciaContenedores[[#This Row],[Toneladas en contenedores embarcadas en exterior vacíos]]</f>
        <v>889715</v>
      </c>
      <c r="Y314" s="3">
        <f>+dataMercanciaContenedores[[#This Row],[TOTAL Toneladas en contenedores con carga embarcadas]]+dataMercanciaContenedores[[#This Row],[TOTAL Toneladas en contenedores vacíos embarcadas]]</f>
        <v>27781257</v>
      </c>
      <c r="Z314" s="3">
        <f>+dataMercanciaContenedores[[#This Row],[Toneladas en contenedores desembarcadas en cabotaje con carga]]+dataMercanciaContenedores[[#This Row],[Toneladas en contenedores desembarcadas en exterior con carga]]</f>
        <v>25841793</v>
      </c>
      <c r="AA314" s="3">
        <f>+dataMercanciaContenedores[[#This Row],[Toneladas en contenedores desembarcadas en cabotaje vacíos]]+dataMercanciaContenedores[[#This Row],[Toneladas en contenedores desembarcadas en exterior vacíos]]</f>
        <v>1001469</v>
      </c>
      <c r="AB314" s="3">
        <f>+dataMercanciaContenedores[[#This Row],[TOTAL Toneladas en contenedores con carga desembarcadas]]+dataMercanciaContenedores[[#This Row],[TOTAL Toneladas en contenedores vacíos desembarcadas]]</f>
        <v>26843262</v>
      </c>
      <c r="AC314" s="3">
        <f>+dataMercanciaContenedores[[#This Row],[TOTAL toneladas embarcadas en contenedor]]+dataMercanciaContenedores[[#This Row],[TOTAL toneladas desembarcadas en contenedor]]</f>
        <v>54624519</v>
      </c>
    </row>
    <row r="315" spans="1:29" hidden="1" x14ac:dyDescent="0.2">
      <c r="A315" s="1">
        <v>2014</v>
      </c>
      <c r="B315" s="1" t="s">
        <v>15</v>
      </c>
      <c r="C315" s="1" t="s">
        <v>40</v>
      </c>
      <c r="D315" s="1" t="s">
        <v>41</v>
      </c>
      <c r="E315" s="2">
        <v>147609</v>
      </c>
      <c r="F315" s="2">
        <v>4</v>
      </c>
      <c r="G315" s="3">
        <f>+dataMercanciaContenedores[[#This Row],[Toneladas en contenedores embarcadas en cabotaje con carga]]+dataMercanciaContenedores[[#This Row],[Toneladas en contenedores embarcadas en cabotaje vacíos]]</f>
        <v>147613</v>
      </c>
      <c r="H315" s="2">
        <v>10276</v>
      </c>
      <c r="I315" s="2">
        <v>34272</v>
      </c>
      <c r="J315" s="3">
        <f>+dataMercanciaContenedores[[#This Row],[Toneladas en contenedores desembarcadas en cabotaje con carga]]+dataMercanciaContenedores[[#This Row],[Toneladas en contenedores desembarcadas en cabotaje vacíos]]</f>
        <v>44548</v>
      </c>
      <c r="K315" s="3">
        <f>+dataMercanciaContenedores[[#This Row],[Toneladas en contenedores embarcadas en cabotaje con carga]]+dataMercanciaContenedores[[#This Row],[Toneladas en contenedores desembarcadas en cabotaje con carga]]</f>
        <v>157885</v>
      </c>
      <c r="L315" s="3">
        <f>+dataMercanciaContenedores[[#This Row],[Toneladas en contenedores embarcadas en cabotaje vacíos]]+dataMercanciaContenedores[[#This Row],[Toneladas en contenedores desembarcadas en cabotaje vacíos]]</f>
        <v>34276</v>
      </c>
      <c r="M315" s="3">
        <f>+dataMercanciaContenedores[[#This Row],[TOTAL toneladas en contenedores en cabotaje con carga]]+dataMercanciaContenedores[[#This Row],[TOTAL toneladas en contenedores en cabotaje vacíos]]</f>
        <v>192161</v>
      </c>
      <c r="N315" s="2">
        <f>473054+13504</f>
        <v>486558</v>
      </c>
      <c r="O315" s="2">
        <v>900</v>
      </c>
      <c r="P315" s="3">
        <f>+dataMercanciaContenedores[[#This Row],[Toneladas en contenedores embarcadas en exterior con carga]]+dataMercanciaContenedores[[#This Row],[Toneladas en contenedores embarcadas en exterior vacíos]]</f>
        <v>487458</v>
      </c>
      <c r="Q315" s="2">
        <f>108656+17660</f>
        <v>126316</v>
      </c>
      <c r="R315" s="2">
        <v>25051</v>
      </c>
      <c r="S315" s="3">
        <f>+dataMercanciaContenedores[[#This Row],[Toneladas en contenedores desembarcadas en exterior con carga]]+dataMercanciaContenedores[[#This Row],[Toneladas en contenedores desembarcadas en exterior vacíos]]</f>
        <v>151367</v>
      </c>
      <c r="T315" s="3">
        <f>+dataMercanciaContenedores[[#This Row],[Toneladas en contenedores embarcadas en exterior con carga]]+dataMercanciaContenedores[[#This Row],[Toneladas en contenedores desembarcadas en exterior con carga]]</f>
        <v>612874</v>
      </c>
      <c r="U315" s="3">
        <f>+dataMercanciaContenedores[[#This Row],[Toneladas en contenedores embarcadas en exterior vacíos]]+dataMercanciaContenedores[[#This Row],[Toneladas en contenedores desembarcadas en exterior vacíos]]</f>
        <v>25951</v>
      </c>
      <c r="V315" s="3">
        <f>+dataMercanciaContenedores[[#This Row],[TOTAL toneladas en contenedores en exterior con carga]]+dataMercanciaContenedores[[#This Row],[TOTAL toneladas en contenedores en exterior vacíos]]</f>
        <v>638825</v>
      </c>
      <c r="W315" s="3">
        <f>+dataMercanciaContenedores[[#This Row],[Toneladas en contenedores embarcadas en cabotaje con carga]]+dataMercanciaContenedores[[#This Row],[Toneladas en contenedores embarcadas en exterior con carga]]</f>
        <v>634167</v>
      </c>
      <c r="X315" s="3">
        <f>+dataMercanciaContenedores[[#This Row],[Toneladas en contenedores embarcadas en cabotaje vacíos]]+dataMercanciaContenedores[[#This Row],[Toneladas en contenedores embarcadas en exterior vacíos]]</f>
        <v>904</v>
      </c>
      <c r="Y315" s="3">
        <f>+dataMercanciaContenedores[[#This Row],[TOTAL Toneladas en contenedores con carga embarcadas]]+dataMercanciaContenedores[[#This Row],[TOTAL Toneladas en contenedores vacíos embarcadas]]</f>
        <v>635071</v>
      </c>
      <c r="Z315" s="3">
        <f>+dataMercanciaContenedores[[#This Row],[Toneladas en contenedores desembarcadas en cabotaje con carga]]+dataMercanciaContenedores[[#This Row],[Toneladas en contenedores desembarcadas en exterior con carga]]</f>
        <v>136592</v>
      </c>
      <c r="AA315" s="3">
        <f>+dataMercanciaContenedores[[#This Row],[Toneladas en contenedores desembarcadas en cabotaje vacíos]]+dataMercanciaContenedores[[#This Row],[Toneladas en contenedores desembarcadas en exterior vacíos]]</f>
        <v>59323</v>
      </c>
      <c r="AB315" s="3">
        <f>+dataMercanciaContenedores[[#This Row],[TOTAL Toneladas en contenedores con carga desembarcadas]]+dataMercanciaContenedores[[#This Row],[TOTAL Toneladas en contenedores vacíos desembarcadas]]</f>
        <v>195915</v>
      </c>
      <c r="AC315" s="3">
        <f>+dataMercanciaContenedores[[#This Row],[TOTAL toneladas embarcadas en contenedor]]+dataMercanciaContenedores[[#This Row],[TOTAL toneladas desembarcadas en contenedor]]</f>
        <v>830986</v>
      </c>
    </row>
    <row r="316" spans="1:29" hidden="1" x14ac:dyDescent="0.2">
      <c r="A316" s="1">
        <v>2014</v>
      </c>
      <c r="B316" s="1" t="s">
        <v>16</v>
      </c>
      <c r="C316" s="1" t="s">
        <v>40</v>
      </c>
      <c r="D316" s="1" t="s">
        <v>41</v>
      </c>
      <c r="E316" s="2">
        <f>56360</f>
        <v>56360</v>
      </c>
      <c r="F316" s="2">
        <v>54702</v>
      </c>
      <c r="G316" s="3">
        <f>+dataMercanciaContenedores[[#This Row],[Toneladas en contenedores embarcadas en cabotaje con carga]]+dataMercanciaContenedores[[#This Row],[Toneladas en contenedores embarcadas en cabotaje vacíos]]</f>
        <v>111062</v>
      </c>
      <c r="H316" s="2">
        <f>170819-254</f>
        <v>170565</v>
      </c>
      <c r="I316" s="2">
        <v>3993</v>
      </c>
      <c r="J316" s="3">
        <f>+dataMercanciaContenedores[[#This Row],[Toneladas en contenedores desembarcadas en cabotaje con carga]]+dataMercanciaContenedores[[#This Row],[Toneladas en contenedores desembarcadas en cabotaje vacíos]]</f>
        <v>174558</v>
      </c>
      <c r="K316" s="3">
        <f>+dataMercanciaContenedores[[#This Row],[Toneladas en contenedores embarcadas en cabotaje con carga]]+dataMercanciaContenedores[[#This Row],[Toneladas en contenedores desembarcadas en cabotaje con carga]]</f>
        <v>226925</v>
      </c>
      <c r="L316" s="3">
        <f>+dataMercanciaContenedores[[#This Row],[Toneladas en contenedores embarcadas en cabotaje vacíos]]+dataMercanciaContenedores[[#This Row],[Toneladas en contenedores desembarcadas en cabotaje vacíos]]</f>
        <v>58695</v>
      </c>
      <c r="M316" s="3">
        <f>+dataMercanciaContenedores[[#This Row],[TOTAL toneladas en contenedores en cabotaje con carga]]+dataMercanciaContenedores[[#This Row],[TOTAL toneladas en contenedores en cabotaje vacíos]]</f>
        <v>285620</v>
      </c>
      <c r="N316" s="2">
        <v>197</v>
      </c>
      <c r="O316" s="2">
        <v>0</v>
      </c>
      <c r="P316" s="3">
        <f>+dataMercanciaContenedores[[#This Row],[Toneladas en contenedores embarcadas en exterior con carga]]+dataMercanciaContenedores[[#This Row],[Toneladas en contenedores embarcadas en exterior vacíos]]</f>
        <v>197</v>
      </c>
      <c r="Q316" s="2">
        <v>159</v>
      </c>
      <c r="R316" s="2">
        <v>0</v>
      </c>
      <c r="S316" s="3">
        <f>+dataMercanciaContenedores[[#This Row],[Toneladas en contenedores desembarcadas en exterior con carga]]+dataMercanciaContenedores[[#This Row],[Toneladas en contenedores desembarcadas en exterior vacíos]]</f>
        <v>159</v>
      </c>
      <c r="T316" s="3">
        <f>+dataMercanciaContenedores[[#This Row],[Toneladas en contenedores embarcadas en exterior con carga]]+dataMercanciaContenedores[[#This Row],[Toneladas en contenedores desembarcadas en exterior con carga]]</f>
        <v>356</v>
      </c>
      <c r="U316" s="3">
        <f>+dataMercanciaContenedores[[#This Row],[Toneladas en contenedores embarcadas en exterior vacíos]]+dataMercanciaContenedores[[#This Row],[Toneladas en contenedores desembarcadas en exterior vacíos]]</f>
        <v>0</v>
      </c>
      <c r="V316" s="3">
        <f>+dataMercanciaContenedores[[#This Row],[TOTAL toneladas en contenedores en exterior con carga]]+dataMercanciaContenedores[[#This Row],[TOTAL toneladas en contenedores en exterior vacíos]]</f>
        <v>356</v>
      </c>
      <c r="W316" s="3">
        <f>+dataMercanciaContenedores[[#This Row],[Toneladas en contenedores embarcadas en cabotaje con carga]]+dataMercanciaContenedores[[#This Row],[Toneladas en contenedores embarcadas en exterior con carga]]</f>
        <v>56557</v>
      </c>
      <c r="X316" s="3">
        <f>+dataMercanciaContenedores[[#This Row],[Toneladas en contenedores embarcadas en cabotaje vacíos]]+dataMercanciaContenedores[[#This Row],[Toneladas en contenedores embarcadas en exterior vacíos]]</f>
        <v>54702</v>
      </c>
      <c r="Y316" s="3">
        <f>+dataMercanciaContenedores[[#This Row],[TOTAL Toneladas en contenedores con carga embarcadas]]+dataMercanciaContenedores[[#This Row],[TOTAL Toneladas en contenedores vacíos embarcadas]]</f>
        <v>111259</v>
      </c>
      <c r="Z316" s="3">
        <f>+dataMercanciaContenedores[[#This Row],[Toneladas en contenedores desembarcadas en cabotaje con carga]]+dataMercanciaContenedores[[#This Row],[Toneladas en contenedores desembarcadas en exterior con carga]]</f>
        <v>170724</v>
      </c>
      <c r="AA316" s="3">
        <f>+dataMercanciaContenedores[[#This Row],[Toneladas en contenedores desembarcadas en cabotaje vacíos]]+dataMercanciaContenedores[[#This Row],[Toneladas en contenedores desembarcadas en exterior vacíos]]</f>
        <v>3993</v>
      </c>
      <c r="AB316" s="3">
        <f>+dataMercanciaContenedores[[#This Row],[TOTAL Toneladas en contenedores con carga desembarcadas]]+dataMercanciaContenedores[[#This Row],[TOTAL Toneladas en contenedores vacíos desembarcadas]]</f>
        <v>174717</v>
      </c>
      <c r="AC316" s="3">
        <f>+dataMercanciaContenedores[[#This Row],[TOTAL toneladas embarcadas en contenedor]]+dataMercanciaContenedores[[#This Row],[TOTAL toneladas desembarcadas en contenedor]]</f>
        <v>285976</v>
      </c>
    </row>
    <row r="317" spans="1:29" hidden="1" x14ac:dyDescent="0.2">
      <c r="A317" s="1">
        <v>2014</v>
      </c>
      <c r="B317" s="1" t="s">
        <v>17</v>
      </c>
      <c r="C317" s="1" t="s">
        <v>40</v>
      </c>
      <c r="D317" s="1" t="s">
        <v>41</v>
      </c>
      <c r="E317" s="2">
        <v>794528</v>
      </c>
      <c r="F317" s="2">
        <v>19176</v>
      </c>
      <c r="G317" s="3">
        <f>+dataMercanciaContenedores[[#This Row],[Toneladas en contenedores embarcadas en cabotaje con carga]]+dataMercanciaContenedores[[#This Row],[Toneladas en contenedores embarcadas en cabotaje vacíos]]</f>
        <v>813704</v>
      </c>
      <c r="H317" s="2">
        <v>165752</v>
      </c>
      <c r="I317" s="2">
        <v>155633</v>
      </c>
      <c r="J317" s="3">
        <f>+dataMercanciaContenedores[[#This Row],[Toneladas en contenedores desembarcadas en cabotaje con carga]]+dataMercanciaContenedores[[#This Row],[Toneladas en contenedores desembarcadas en cabotaje vacíos]]</f>
        <v>321385</v>
      </c>
      <c r="K317" s="3">
        <f>+dataMercanciaContenedores[[#This Row],[Toneladas en contenedores embarcadas en cabotaje con carga]]+dataMercanciaContenedores[[#This Row],[Toneladas en contenedores desembarcadas en cabotaje con carga]]</f>
        <v>960280</v>
      </c>
      <c r="L317" s="3">
        <f>+dataMercanciaContenedores[[#This Row],[Toneladas en contenedores embarcadas en cabotaje vacíos]]+dataMercanciaContenedores[[#This Row],[Toneladas en contenedores desembarcadas en cabotaje vacíos]]</f>
        <v>174809</v>
      </c>
      <c r="M317" s="3">
        <f>+dataMercanciaContenedores[[#This Row],[TOTAL toneladas en contenedores en cabotaje con carga]]+dataMercanciaContenedores[[#This Row],[TOTAL toneladas en contenedores en cabotaje vacíos]]</f>
        <v>1135089</v>
      </c>
      <c r="N317" s="2">
        <f>9489763+1910</f>
        <v>9491673</v>
      </c>
      <c r="O317" s="2">
        <v>249730</v>
      </c>
      <c r="P317" s="3">
        <f>+dataMercanciaContenedores[[#This Row],[Toneladas en contenedores embarcadas en exterior con carga]]+dataMercanciaContenedores[[#This Row],[Toneladas en contenedores embarcadas en exterior vacíos]]</f>
        <v>9741403</v>
      </c>
      <c r="Q317" s="2">
        <f>6335464-1910</f>
        <v>6333554</v>
      </c>
      <c r="R317" s="2">
        <v>596906</v>
      </c>
      <c r="S317" s="3">
        <f>+dataMercanciaContenedores[[#This Row],[Toneladas en contenedores desembarcadas en exterior con carga]]+dataMercanciaContenedores[[#This Row],[Toneladas en contenedores desembarcadas en exterior vacíos]]</f>
        <v>6930460</v>
      </c>
      <c r="T317" s="3">
        <f>+dataMercanciaContenedores[[#This Row],[Toneladas en contenedores embarcadas en exterior con carga]]+dataMercanciaContenedores[[#This Row],[Toneladas en contenedores desembarcadas en exterior con carga]]</f>
        <v>15825227</v>
      </c>
      <c r="U317" s="3">
        <f>+dataMercanciaContenedores[[#This Row],[Toneladas en contenedores embarcadas en exterior vacíos]]+dataMercanciaContenedores[[#This Row],[Toneladas en contenedores desembarcadas en exterior vacíos]]</f>
        <v>846636</v>
      </c>
      <c r="V317" s="3">
        <f>+dataMercanciaContenedores[[#This Row],[TOTAL toneladas en contenedores en exterior con carga]]+dataMercanciaContenedores[[#This Row],[TOTAL toneladas en contenedores en exterior vacíos]]</f>
        <v>16671863</v>
      </c>
      <c r="W317" s="3">
        <f>+dataMercanciaContenedores[[#This Row],[Toneladas en contenedores embarcadas en cabotaje con carga]]+dataMercanciaContenedores[[#This Row],[Toneladas en contenedores embarcadas en exterior con carga]]</f>
        <v>10286201</v>
      </c>
      <c r="X317" s="3">
        <f>+dataMercanciaContenedores[[#This Row],[Toneladas en contenedores embarcadas en cabotaje vacíos]]+dataMercanciaContenedores[[#This Row],[Toneladas en contenedores embarcadas en exterior vacíos]]</f>
        <v>268906</v>
      </c>
      <c r="Y317" s="3">
        <f>+dataMercanciaContenedores[[#This Row],[TOTAL Toneladas en contenedores con carga embarcadas]]+dataMercanciaContenedores[[#This Row],[TOTAL Toneladas en contenedores vacíos embarcadas]]</f>
        <v>10555107</v>
      </c>
      <c r="Z317" s="3">
        <f>+dataMercanciaContenedores[[#This Row],[Toneladas en contenedores desembarcadas en cabotaje con carga]]+dataMercanciaContenedores[[#This Row],[Toneladas en contenedores desembarcadas en exterior con carga]]</f>
        <v>6499306</v>
      </c>
      <c r="AA317" s="3">
        <f>+dataMercanciaContenedores[[#This Row],[Toneladas en contenedores desembarcadas en cabotaje vacíos]]+dataMercanciaContenedores[[#This Row],[Toneladas en contenedores desembarcadas en exterior vacíos]]</f>
        <v>752539</v>
      </c>
      <c r="AB317" s="3">
        <f>+dataMercanciaContenedores[[#This Row],[TOTAL Toneladas en contenedores con carga desembarcadas]]+dataMercanciaContenedores[[#This Row],[TOTAL Toneladas en contenedores vacíos desembarcadas]]</f>
        <v>7251845</v>
      </c>
      <c r="AC317" s="3">
        <f>+dataMercanciaContenedores[[#This Row],[TOTAL toneladas embarcadas en contenedor]]+dataMercanciaContenedores[[#This Row],[TOTAL toneladas desembarcadas en contenedor]]</f>
        <v>17806952</v>
      </c>
    </row>
    <row r="318" spans="1:29" hidden="1" x14ac:dyDescent="0.2">
      <c r="A318" s="1">
        <v>2014</v>
      </c>
      <c r="B318" s="1" t="s">
        <v>18</v>
      </c>
      <c r="C318" s="1" t="s">
        <v>40</v>
      </c>
      <c r="D318" s="1" t="s">
        <v>41</v>
      </c>
      <c r="E318" s="2">
        <v>178153</v>
      </c>
      <c r="F318" s="2">
        <f>12516</f>
        <v>12516</v>
      </c>
      <c r="G318" s="3">
        <f>+dataMercanciaContenedores[[#This Row],[Toneladas en contenedores embarcadas en cabotaje con carga]]+dataMercanciaContenedores[[#This Row],[Toneladas en contenedores embarcadas en cabotaje vacíos]]</f>
        <v>190669</v>
      </c>
      <c r="H318" s="2">
        <v>55752</v>
      </c>
      <c r="I318" s="2">
        <f>89313</f>
        <v>89313</v>
      </c>
      <c r="J318" s="3">
        <f>+dataMercanciaContenedores[[#This Row],[Toneladas en contenedores desembarcadas en cabotaje con carga]]+dataMercanciaContenedores[[#This Row],[Toneladas en contenedores desembarcadas en cabotaje vacíos]]</f>
        <v>145065</v>
      </c>
      <c r="K318" s="3">
        <f>+dataMercanciaContenedores[[#This Row],[Toneladas en contenedores embarcadas en cabotaje con carga]]+dataMercanciaContenedores[[#This Row],[Toneladas en contenedores desembarcadas en cabotaje con carga]]</f>
        <v>233905</v>
      </c>
      <c r="L318" s="3">
        <f>+dataMercanciaContenedores[[#This Row],[Toneladas en contenedores embarcadas en cabotaje vacíos]]+dataMercanciaContenedores[[#This Row],[Toneladas en contenedores desembarcadas en cabotaje vacíos]]</f>
        <v>101829</v>
      </c>
      <c r="M318" s="3">
        <f>+dataMercanciaContenedores[[#This Row],[TOTAL toneladas en contenedores en cabotaje con carga]]+dataMercanciaContenedores[[#This Row],[TOTAL toneladas en contenedores en cabotaje vacíos]]</f>
        <v>335734</v>
      </c>
      <c r="N318" s="2">
        <v>3761692</v>
      </c>
      <c r="O318" s="2">
        <f>27163-26</f>
        <v>27137</v>
      </c>
      <c r="P318" s="3">
        <f>+dataMercanciaContenedores[[#This Row],[Toneladas en contenedores embarcadas en exterior con carga]]+dataMercanciaContenedores[[#This Row],[Toneladas en contenedores embarcadas en exterior vacíos]]</f>
        <v>3788829</v>
      </c>
      <c r="Q318" s="2">
        <v>2281399</v>
      </c>
      <c r="R318" s="2">
        <f>202130-33</f>
        <v>202097</v>
      </c>
      <c r="S318" s="3">
        <f>+dataMercanciaContenedores[[#This Row],[Toneladas en contenedores desembarcadas en exterior con carga]]+dataMercanciaContenedores[[#This Row],[Toneladas en contenedores desembarcadas en exterior vacíos]]</f>
        <v>2483496</v>
      </c>
      <c r="T318" s="3">
        <f>+dataMercanciaContenedores[[#This Row],[Toneladas en contenedores embarcadas en exterior con carga]]+dataMercanciaContenedores[[#This Row],[Toneladas en contenedores desembarcadas en exterior con carga]]</f>
        <v>6043091</v>
      </c>
      <c r="U318" s="3">
        <f>+dataMercanciaContenedores[[#This Row],[Toneladas en contenedores embarcadas en exterior vacíos]]+dataMercanciaContenedores[[#This Row],[Toneladas en contenedores desembarcadas en exterior vacíos]]</f>
        <v>229234</v>
      </c>
      <c r="V318" s="3">
        <f>+dataMercanciaContenedores[[#This Row],[TOTAL toneladas en contenedores en exterior con carga]]+dataMercanciaContenedores[[#This Row],[TOTAL toneladas en contenedores en exterior vacíos]]</f>
        <v>6272325</v>
      </c>
      <c r="W318" s="3">
        <f>+dataMercanciaContenedores[[#This Row],[Toneladas en contenedores embarcadas en cabotaje con carga]]+dataMercanciaContenedores[[#This Row],[Toneladas en contenedores embarcadas en exterior con carga]]</f>
        <v>3939845</v>
      </c>
      <c r="X318" s="3">
        <f>+dataMercanciaContenedores[[#This Row],[Toneladas en contenedores embarcadas en cabotaje vacíos]]+dataMercanciaContenedores[[#This Row],[Toneladas en contenedores embarcadas en exterior vacíos]]</f>
        <v>39653</v>
      </c>
      <c r="Y318" s="3">
        <f>+dataMercanciaContenedores[[#This Row],[TOTAL Toneladas en contenedores con carga embarcadas]]+dataMercanciaContenedores[[#This Row],[TOTAL Toneladas en contenedores vacíos embarcadas]]</f>
        <v>3979498</v>
      </c>
      <c r="Z318" s="3">
        <f>+dataMercanciaContenedores[[#This Row],[Toneladas en contenedores desembarcadas en cabotaje con carga]]+dataMercanciaContenedores[[#This Row],[Toneladas en contenedores desembarcadas en exterior con carga]]</f>
        <v>2337151</v>
      </c>
      <c r="AA318" s="3">
        <f>+dataMercanciaContenedores[[#This Row],[Toneladas en contenedores desembarcadas en cabotaje vacíos]]+dataMercanciaContenedores[[#This Row],[Toneladas en contenedores desembarcadas en exterior vacíos]]</f>
        <v>291410</v>
      </c>
      <c r="AB318" s="3">
        <f>+dataMercanciaContenedores[[#This Row],[TOTAL Toneladas en contenedores con carga desembarcadas]]+dataMercanciaContenedores[[#This Row],[TOTAL Toneladas en contenedores vacíos desembarcadas]]</f>
        <v>2628561</v>
      </c>
      <c r="AC318" s="3">
        <f>+dataMercanciaContenedores[[#This Row],[TOTAL toneladas embarcadas en contenedor]]+dataMercanciaContenedores[[#This Row],[TOTAL toneladas desembarcadas en contenedor]]</f>
        <v>6608059</v>
      </c>
    </row>
    <row r="319" spans="1:29" hidden="1" x14ac:dyDescent="0.2">
      <c r="A319" s="1">
        <v>2014</v>
      </c>
      <c r="B319" s="1" t="s">
        <v>19</v>
      </c>
      <c r="C319" s="1" t="s">
        <v>40</v>
      </c>
      <c r="D319" s="1" t="s">
        <v>41</v>
      </c>
      <c r="E319" s="2">
        <v>213643</v>
      </c>
      <c r="F319" s="2">
        <v>13105</v>
      </c>
      <c r="G319" s="3">
        <f>+dataMercanciaContenedores[[#This Row],[Toneladas en contenedores embarcadas en cabotaje con carga]]+dataMercanciaContenedores[[#This Row],[Toneladas en contenedores embarcadas en cabotaje vacíos]]</f>
        <v>226748</v>
      </c>
      <c r="H319" s="2">
        <v>5793</v>
      </c>
      <c r="I319" s="2">
        <v>17513</v>
      </c>
      <c r="J319" s="3">
        <f>+dataMercanciaContenedores[[#This Row],[Toneladas en contenedores desembarcadas en cabotaje con carga]]+dataMercanciaContenedores[[#This Row],[Toneladas en contenedores desembarcadas en cabotaje vacíos]]</f>
        <v>23306</v>
      </c>
      <c r="K319" s="3">
        <f>+dataMercanciaContenedores[[#This Row],[Toneladas en contenedores embarcadas en cabotaje con carga]]+dataMercanciaContenedores[[#This Row],[Toneladas en contenedores desembarcadas en cabotaje con carga]]</f>
        <v>219436</v>
      </c>
      <c r="L319" s="3">
        <f>+dataMercanciaContenedores[[#This Row],[Toneladas en contenedores embarcadas en cabotaje vacíos]]+dataMercanciaContenedores[[#This Row],[Toneladas en contenedores desembarcadas en cabotaje vacíos]]</f>
        <v>30618</v>
      </c>
      <c r="M319" s="3">
        <f>+dataMercanciaContenedores[[#This Row],[TOTAL toneladas en contenedores en cabotaje con carga]]+dataMercanciaContenedores[[#This Row],[TOTAL toneladas en contenedores en cabotaje vacíos]]</f>
        <v>250054</v>
      </c>
      <c r="N319" s="2">
        <v>412460</v>
      </c>
      <c r="O319" s="2">
        <v>1180</v>
      </c>
      <c r="P319" s="3">
        <f>+dataMercanciaContenedores[[#This Row],[Toneladas en contenedores embarcadas en exterior con carga]]+dataMercanciaContenedores[[#This Row],[Toneladas en contenedores embarcadas en exterior vacíos]]</f>
        <v>413640</v>
      </c>
      <c r="Q319" s="2">
        <f>371158</f>
        <v>371158</v>
      </c>
      <c r="R319" s="2">
        <v>27988</v>
      </c>
      <c r="S319" s="3">
        <f>+dataMercanciaContenedores[[#This Row],[Toneladas en contenedores desembarcadas en exterior con carga]]+dataMercanciaContenedores[[#This Row],[Toneladas en contenedores desembarcadas en exterior vacíos]]</f>
        <v>399146</v>
      </c>
      <c r="T319" s="3">
        <f>+dataMercanciaContenedores[[#This Row],[Toneladas en contenedores embarcadas en exterior con carga]]+dataMercanciaContenedores[[#This Row],[Toneladas en contenedores desembarcadas en exterior con carga]]</f>
        <v>783618</v>
      </c>
      <c r="U319" s="3">
        <f>+dataMercanciaContenedores[[#This Row],[Toneladas en contenedores embarcadas en exterior vacíos]]+dataMercanciaContenedores[[#This Row],[Toneladas en contenedores desembarcadas en exterior vacíos]]</f>
        <v>29168</v>
      </c>
      <c r="V319" s="3">
        <f>+dataMercanciaContenedores[[#This Row],[TOTAL toneladas en contenedores en exterior con carga]]+dataMercanciaContenedores[[#This Row],[TOTAL toneladas en contenedores en exterior vacíos]]</f>
        <v>812786</v>
      </c>
      <c r="W319" s="3">
        <f>+dataMercanciaContenedores[[#This Row],[Toneladas en contenedores embarcadas en cabotaje con carga]]+dataMercanciaContenedores[[#This Row],[Toneladas en contenedores embarcadas en exterior con carga]]</f>
        <v>626103</v>
      </c>
      <c r="X319" s="3">
        <f>+dataMercanciaContenedores[[#This Row],[Toneladas en contenedores embarcadas en cabotaje vacíos]]+dataMercanciaContenedores[[#This Row],[Toneladas en contenedores embarcadas en exterior vacíos]]</f>
        <v>14285</v>
      </c>
      <c r="Y319" s="3">
        <f>+dataMercanciaContenedores[[#This Row],[TOTAL Toneladas en contenedores con carga embarcadas]]+dataMercanciaContenedores[[#This Row],[TOTAL Toneladas en contenedores vacíos embarcadas]]</f>
        <v>640388</v>
      </c>
      <c r="Z319" s="3">
        <f>+dataMercanciaContenedores[[#This Row],[Toneladas en contenedores desembarcadas en cabotaje con carga]]+dataMercanciaContenedores[[#This Row],[Toneladas en contenedores desembarcadas en exterior con carga]]</f>
        <v>376951</v>
      </c>
      <c r="AA319" s="3">
        <f>+dataMercanciaContenedores[[#This Row],[Toneladas en contenedores desembarcadas en cabotaje vacíos]]+dataMercanciaContenedores[[#This Row],[Toneladas en contenedores desembarcadas en exterior vacíos]]</f>
        <v>45501</v>
      </c>
      <c r="AB319" s="3">
        <f>+dataMercanciaContenedores[[#This Row],[TOTAL Toneladas en contenedores con carga desembarcadas]]+dataMercanciaContenedores[[#This Row],[TOTAL Toneladas en contenedores vacíos desembarcadas]]</f>
        <v>422452</v>
      </c>
      <c r="AC319" s="3">
        <f>+dataMercanciaContenedores[[#This Row],[TOTAL toneladas embarcadas en contenedor]]+dataMercanciaContenedores[[#This Row],[TOTAL toneladas desembarcadas en contenedor]]</f>
        <v>1062840</v>
      </c>
    </row>
    <row r="320" spans="1:29" hidden="1" x14ac:dyDescent="0.2">
      <c r="A320" s="1">
        <v>2014</v>
      </c>
      <c r="B320" s="1" t="s">
        <v>20</v>
      </c>
      <c r="C320" s="1" t="s">
        <v>40</v>
      </c>
      <c r="D320" s="1" t="s">
        <v>41</v>
      </c>
      <c r="E320" s="2">
        <v>778</v>
      </c>
      <c r="F320" s="2">
        <v>3225</v>
      </c>
      <c r="G320" s="3">
        <f>+dataMercanciaContenedores[[#This Row],[Toneladas en contenedores embarcadas en cabotaje con carga]]+dataMercanciaContenedores[[#This Row],[Toneladas en contenedores embarcadas en cabotaje vacíos]]</f>
        <v>4003</v>
      </c>
      <c r="H320" s="2">
        <v>209</v>
      </c>
      <c r="I320" s="2">
        <v>13929</v>
      </c>
      <c r="J320" s="3">
        <f>+dataMercanciaContenedores[[#This Row],[Toneladas en contenedores desembarcadas en cabotaje con carga]]+dataMercanciaContenedores[[#This Row],[Toneladas en contenedores desembarcadas en cabotaje vacíos]]</f>
        <v>14138</v>
      </c>
      <c r="K320" s="3">
        <f>+dataMercanciaContenedores[[#This Row],[Toneladas en contenedores embarcadas en cabotaje con carga]]+dataMercanciaContenedores[[#This Row],[Toneladas en contenedores desembarcadas en cabotaje con carga]]</f>
        <v>987</v>
      </c>
      <c r="L320" s="3">
        <f>+dataMercanciaContenedores[[#This Row],[Toneladas en contenedores embarcadas en cabotaje vacíos]]+dataMercanciaContenedores[[#This Row],[Toneladas en contenedores desembarcadas en cabotaje vacíos]]</f>
        <v>17154</v>
      </c>
      <c r="M320" s="3">
        <f>+dataMercanciaContenedores[[#This Row],[TOTAL toneladas en contenedores en cabotaje con carga]]+dataMercanciaContenedores[[#This Row],[TOTAL toneladas en contenedores en cabotaje vacíos]]</f>
        <v>18141</v>
      </c>
      <c r="N320" s="2">
        <v>2361714</v>
      </c>
      <c r="O320" s="2">
        <v>4795</v>
      </c>
      <c r="P320" s="3">
        <f>+dataMercanciaContenedores[[#This Row],[Toneladas en contenedores embarcadas en exterior con carga]]+dataMercanciaContenedores[[#This Row],[Toneladas en contenedores embarcadas en exterior vacíos]]</f>
        <v>2366509</v>
      </c>
      <c r="Q320" s="2">
        <v>139932</v>
      </c>
      <c r="R320" s="2">
        <v>182349</v>
      </c>
      <c r="S320" s="3">
        <f>+dataMercanciaContenedores[[#This Row],[Toneladas en contenedores desembarcadas en exterior con carga]]+dataMercanciaContenedores[[#This Row],[Toneladas en contenedores desembarcadas en exterior vacíos]]</f>
        <v>322281</v>
      </c>
      <c r="T320" s="3">
        <f>+dataMercanciaContenedores[[#This Row],[Toneladas en contenedores embarcadas en exterior con carga]]+dataMercanciaContenedores[[#This Row],[Toneladas en contenedores desembarcadas en exterior con carga]]</f>
        <v>2501646</v>
      </c>
      <c r="U320" s="3">
        <f>+dataMercanciaContenedores[[#This Row],[Toneladas en contenedores embarcadas en exterior vacíos]]+dataMercanciaContenedores[[#This Row],[Toneladas en contenedores desembarcadas en exterior vacíos]]</f>
        <v>187144</v>
      </c>
      <c r="V320" s="3">
        <f>+dataMercanciaContenedores[[#This Row],[TOTAL toneladas en contenedores en exterior con carga]]+dataMercanciaContenedores[[#This Row],[TOTAL toneladas en contenedores en exterior vacíos]]</f>
        <v>2688790</v>
      </c>
      <c r="W320" s="3">
        <f>+dataMercanciaContenedores[[#This Row],[Toneladas en contenedores embarcadas en cabotaje con carga]]+dataMercanciaContenedores[[#This Row],[Toneladas en contenedores embarcadas en exterior con carga]]</f>
        <v>2362492</v>
      </c>
      <c r="X320" s="3">
        <f>+dataMercanciaContenedores[[#This Row],[Toneladas en contenedores embarcadas en cabotaje vacíos]]+dataMercanciaContenedores[[#This Row],[Toneladas en contenedores embarcadas en exterior vacíos]]</f>
        <v>8020</v>
      </c>
      <c r="Y320" s="3">
        <f>+dataMercanciaContenedores[[#This Row],[TOTAL Toneladas en contenedores con carga embarcadas]]+dataMercanciaContenedores[[#This Row],[TOTAL Toneladas en contenedores vacíos embarcadas]]</f>
        <v>2370512</v>
      </c>
      <c r="Z320" s="3">
        <f>+dataMercanciaContenedores[[#This Row],[Toneladas en contenedores desembarcadas en cabotaje con carga]]+dataMercanciaContenedores[[#This Row],[Toneladas en contenedores desembarcadas en exterior con carga]]</f>
        <v>140141</v>
      </c>
      <c r="AA320" s="3">
        <f>+dataMercanciaContenedores[[#This Row],[Toneladas en contenedores desembarcadas en cabotaje vacíos]]+dataMercanciaContenedores[[#This Row],[Toneladas en contenedores desembarcadas en exterior vacíos]]</f>
        <v>196278</v>
      </c>
      <c r="AB320" s="3">
        <f>+dataMercanciaContenedores[[#This Row],[TOTAL Toneladas en contenedores con carga desembarcadas]]+dataMercanciaContenedores[[#This Row],[TOTAL Toneladas en contenedores vacíos desembarcadas]]</f>
        <v>336419</v>
      </c>
      <c r="AC320" s="3">
        <f>+dataMercanciaContenedores[[#This Row],[TOTAL toneladas embarcadas en contenedor]]+dataMercanciaContenedores[[#This Row],[TOTAL toneladas desembarcadas en contenedor]]</f>
        <v>2706931</v>
      </c>
    </row>
    <row r="321" spans="1:29" hidden="1" x14ac:dyDescent="0.2">
      <c r="A321" s="1">
        <v>2014</v>
      </c>
      <c r="B321" s="1" t="s">
        <v>21</v>
      </c>
      <c r="C321" s="1" t="s">
        <v>40</v>
      </c>
      <c r="D321" s="1" t="s">
        <v>41</v>
      </c>
      <c r="E321" s="2">
        <v>44448</v>
      </c>
      <c r="F321" s="2">
        <v>15475</v>
      </c>
      <c r="G321" s="3">
        <f>+dataMercanciaContenedores[[#This Row],[Toneladas en contenedores embarcadas en cabotaje con carga]]+dataMercanciaContenedores[[#This Row],[Toneladas en contenedores embarcadas en cabotaje vacíos]]</f>
        <v>59923</v>
      </c>
      <c r="H321" s="2">
        <v>46269</v>
      </c>
      <c r="I321" s="2">
        <v>8654</v>
      </c>
      <c r="J321" s="3">
        <f>+dataMercanciaContenedores[[#This Row],[Toneladas en contenedores desembarcadas en cabotaje con carga]]+dataMercanciaContenedores[[#This Row],[Toneladas en contenedores desembarcadas en cabotaje vacíos]]</f>
        <v>54923</v>
      </c>
      <c r="K321" s="3">
        <f>+dataMercanciaContenedores[[#This Row],[Toneladas en contenedores embarcadas en cabotaje con carga]]+dataMercanciaContenedores[[#This Row],[Toneladas en contenedores desembarcadas en cabotaje con carga]]</f>
        <v>90717</v>
      </c>
      <c r="L321" s="3">
        <f>+dataMercanciaContenedores[[#This Row],[Toneladas en contenedores embarcadas en cabotaje vacíos]]+dataMercanciaContenedores[[#This Row],[Toneladas en contenedores desembarcadas en cabotaje vacíos]]</f>
        <v>24129</v>
      </c>
      <c r="M321" s="3">
        <f>+dataMercanciaContenedores[[#This Row],[TOTAL toneladas en contenedores en cabotaje con carga]]+dataMercanciaContenedores[[#This Row],[TOTAL toneladas en contenedores en cabotaje vacíos]]</f>
        <v>114846</v>
      </c>
      <c r="N321" s="2">
        <v>0</v>
      </c>
      <c r="O321" s="2">
        <v>0</v>
      </c>
      <c r="P321" s="3">
        <f>+dataMercanciaContenedores[[#This Row],[Toneladas en contenedores embarcadas en exterior con carga]]+dataMercanciaContenedores[[#This Row],[Toneladas en contenedores embarcadas en exterior vacíos]]</f>
        <v>0</v>
      </c>
      <c r="Q321" s="2">
        <v>142</v>
      </c>
      <c r="R321" s="2">
        <v>0</v>
      </c>
      <c r="S321" s="3">
        <f>+dataMercanciaContenedores[[#This Row],[Toneladas en contenedores desembarcadas en exterior con carga]]+dataMercanciaContenedores[[#This Row],[Toneladas en contenedores desembarcadas en exterior vacíos]]</f>
        <v>142</v>
      </c>
      <c r="T321" s="3">
        <f>+dataMercanciaContenedores[[#This Row],[Toneladas en contenedores embarcadas en exterior con carga]]+dataMercanciaContenedores[[#This Row],[Toneladas en contenedores desembarcadas en exterior con carga]]</f>
        <v>142</v>
      </c>
      <c r="U321" s="3">
        <f>+dataMercanciaContenedores[[#This Row],[Toneladas en contenedores embarcadas en exterior vacíos]]+dataMercanciaContenedores[[#This Row],[Toneladas en contenedores desembarcadas en exterior vacíos]]</f>
        <v>0</v>
      </c>
      <c r="V321" s="3">
        <f>+dataMercanciaContenedores[[#This Row],[TOTAL toneladas en contenedores en exterior con carga]]+dataMercanciaContenedores[[#This Row],[TOTAL toneladas en contenedores en exterior vacíos]]</f>
        <v>142</v>
      </c>
      <c r="W321" s="3">
        <f>+dataMercanciaContenedores[[#This Row],[Toneladas en contenedores embarcadas en cabotaje con carga]]+dataMercanciaContenedores[[#This Row],[Toneladas en contenedores embarcadas en exterior con carga]]</f>
        <v>44448</v>
      </c>
      <c r="X321" s="3">
        <f>+dataMercanciaContenedores[[#This Row],[Toneladas en contenedores embarcadas en cabotaje vacíos]]+dataMercanciaContenedores[[#This Row],[Toneladas en contenedores embarcadas en exterior vacíos]]</f>
        <v>15475</v>
      </c>
      <c r="Y321" s="3">
        <f>+dataMercanciaContenedores[[#This Row],[TOTAL Toneladas en contenedores con carga embarcadas]]+dataMercanciaContenedores[[#This Row],[TOTAL Toneladas en contenedores vacíos embarcadas]]</f>
        <v>59923</v>
      </c>
      <c r="Z321" s="3">
        <f>+dataMercanciaContenedores[[#This Row],[Toneladas en contenedores desembarcadas en cabotaje con carga]]+dataMercanciaContenedores[[#This Row],[Toneladas en contenedores desembarcadas en exterior con carga]]</f>
        <v>46411</v>
      </c>
      <c r="AA321" s="3">
        <f>+dataMercanciaContenedores[[#This Row],[Toneladas en contenedores desembarcadas en cabotaje vacíos]]+dataMercanciaContenedores[[#This Row],[Toneladas en contenedores desembarcadas en exterior vacíos]]</f>
        <v>8654</v>
      </c>
      <c r="AB321" s="3">
        <f>+dataMercanciaContenedores[[#This Row],[TOTAL Toneladas en contenedores con carga desembarcadas]]+dataMercanciaContenedores[[#This Row],[TOTAL Toneladas en contenedores vacíos desembarcadas]]</f>
        <v>55065</v>
      </c>
      <c r="AC321" s="3">
        <f>+dataMercanciaContenedores[[#This Row],[TOTAL toneladas embarcadas en contenedor]]+dataMercanciaContenedores[[#This Row],[TOTAL toneladas desembarcadas en contenedor]]</f>
        <v>114988</v>
      </c>
    </row>
    <row r="322" spans="1:29" hidden="1" x14ac:dyDescent="0.2">
      <c r="A322" s="1">
        <v>2014</v>
      </c>
      <c r="B322" s="1" t="s">
        <v>22</v>
      </c>
      <c r="C322" s="1" t="s">
        <v>40</v>
      </c>
      <c r="D322" s="1" t="s">
        <v>41</v>
      </c>
      <c r="E322" s="2">
        <v>0</v>
      </c>
      <c r="F322" s="2">
        <v>0</v>
      </c>
      <c r="G322" s="3">
        <f>+dataMercanciaContenedores[[#This Row],[Toneladas en contenedores embarcadas en cabotaje con carga]]+dataMercanciaContenedores[[#This Row],[Toneladas en contenedores embarcadas en cabotaje vacíos]]</f>
        <v>0</v>
      </c>
      <c r="H322" s="2">
        <v>0</v>
      </c>
      <c r="I322" s="2">
        <v>0</v>
      </c>
      <c r="J322" s="3">
        <f>+dataMercanciaContenedores[[#This Row],[Toneladas en contenedores desembarcadas en cabotaje con carga]]+dataMercanciaContenedores[[#This Row],[Toneladas en contenedores desembarcadas en cabotaje vacíos]]</f>
        <v>0</v>
      </c>
      <c r="K322" s="3">
        <f>+dataMercanciaContenedores[[#This Row],[Toneladas en contenedores embarcadas en cabotaje con carga]]+dataMercanciaContenedores[[#This Row],[Toneladas en contenedores desembarcadas en cabotaje con carga]]</f>
        <v>0</v>
      </c>
      <c r="L322" s="3">
        <f>+dataMercanciaContenedores[[#This Row],[Toneladas en contenedores embarcadas en cabotaje vacíos]]+dataMercanciaContenedores[[#This Row],[Toneladas en contenedores desembarcadas en cabotaje vacíos]]</f>
        <v>0</v>
      </c>
      <c r="M322" s="3">
        <f>+dataMercanciaContenedores[[#This Row],[TOTAL toneladas en contenedores en cabotaje con carga]]+dataMercanciaContenedores[[#This Row],[TOTAL toneladas en contenedores en cabotaje vacíos]]</f>
        <v>0</v>
      </c>
      <c r="N322" s="2">
        <v>2058</v>
      </c>
      <c r="O322" s="2">
        <v>442</v>
      </c>
      <c r="P322" s="3">
        <f>+dataMercanciaContenedores[[#This Row],[Toneladas en contenedores embarcadas en exterior con carga]]+dataMercanciaContenedores[[#This Row],[Toneladas en contenedores embarcadas en exterior vacíos]]</f>
        <v>2500</v>
      </c>
      <c r="Q322" s="2">
        <v>2938</v>
      </c>
      <c r="R322" s="2">
        <v>8</v>
      </c>
      <c r="S322" s="3">
        <f>+dataMercanciaContenedores[[#This Row],[Toneladas en contenedores desembarcadas en exterior con carga]]+dataMercanciaContenedores[[#This Row],[Toneladas en contenedores desembarcadas en exterior vacíos]]</f>
        <v>2946</v>
      </c>
      <c r="T322" s="3">
        <f>+dataMercanciaContenedores[[#This Row],[Toneladas en contenedores embarcadas en exterior con carga]]+dataMercanciaContenedores[[#This Row],[Toneladas en contenedores desembarcadas en exterior con carga]]</f>
        <v>4996</v>
      </c>
      <c r="U322" s="3">
        <f>+dataMercanciaContenedores[[#This Row],[Toneladas en contenedores embarcadas en exterior vacíos]]+dataMercanciaContenedores[[#This Row],[Toneladas en contenedores desembarcadas en exterior vacíos]]</f>
        <v>450</v>
      </c>
      <c r="V322" s="3">
        <f>+dataMercanciaContenedores[[#This Row],[TOTAL toneladas en contenedores en exterior con carga]]+dataMercanciaContenedores[[#This Row],[TOTAL toneladas en contenedores en exterior vacíos]]</f>
        <v>5446</v>
      </c>
      <c r="W322" s="3">
        <f>+dataMercanciaContenedores[[#This Row],[Toneladas en contenedores embarcadas en cabotaje con carga]]+dataMercanciaContenedores[[#This Row],[Toneladas en contenedores embarcadas en exterior con carga]]</f>
        <v>2058</v>
      </c>
      <c r="X322" s="3">
        <f>+dataMercanciaContenedores[[#This Row],[Toneladas en contenedores embarcadas en cabotaje vacíos]]+dataMercanciaContenedores[[#This Row],[Toneladas en contenedores embarcadas en exterior vacíos]]</f>
        <v>442</v>
      </c>
      <c r="Y322" s="3">
        <f>+dataMercanciaContenedores[[#This Row],[TOTAL Toneladas en contenedores con carga embarcadas]]+dataMercanciaContenedores[[#This Row],[TOTAL Toneladas en contenedores vacíos embarcadas]]</f>
        <v>2500</v>
      </c>
      <c r="Z322" s="3">
        <f>+dataMercanciaContenedores[[#This Row],[Toneladas en contenedores desembarcadas en cabotaje con carga]]+dataMercanciaContenedores[[#This Row],[Toneladas en contenedores desembarcadas en exterior con carga]]</f>
        <v>2938</v>
      </c>
      <c r="AA322" s="3">
        <f>+dataMercanciaContenedores[[#This Row],[Toneladas en contenedores desembarcadas en cabotaje vacíos]]+dataMercanciaContenedores[[#This Row],[Toneladas en contenedores desembarcadas en exterior vacíos]]</f>
        <v>8</v>
      </c>
      <c r="AB322" s="3">
        <f>+dataMercanciaContenedores[[#This Row],[TOTAL Toneladas en contenedores con carga desembarcadas]]+dataMercanciaContenedores[[#This Row],[TOTAL Toneladas en contenedores vacíos desembarcadas]]</f>
        <v>2946</v>
      </c>
      <c r="AC322" s="3">
        <f>+dataMercanciaContenedores[[#This Row],[TOTAL toneladas embarcadas en contenedor]]+dataMercanciaContenedores[[#This Row],[TOTAL toneladas desembarcadas en contenedor]]</f>
        <v>5446</v>
      </c>
    </row>
    <row r="323" spans="1:29" hidden="1" x14ac:dyDescent="0.2">
      <c r="A323" s="1">
        <v>2014</v>
      </c>
      <c r="B323" s="1" t="s">
        <v>23</v>
      </c>
      <c r="C323" s="1" t="s">
        <v>40</v>
      </c>
      <c r="D323" s="1" t="s">
        <v>41</v>
      </c>
      <c r="E323" s="2">
        <v>25963</v>
      </c>
      <c r="F323" s="2">
        <v>178</v>
      </c>
      <c r="G323" s="3">
        <f>+dataMercanciaContenedores[[#This Row],[Toneladas en contenedores embarcadas en cabotaje con carga]]+dataMercanciaContenedores[[#This Row],[Toneladas en contenedores embarcadas en cabotaje vacíos]]</f>
        <v>26141</v>
      </c>
      <c r="H323" s="2">
        <v>3428</v>
      </c>
      <c r="I323" s="2">
        <v>9498</v>
      </c>
      <c r="J323" s="3">
        <f>+dataMercanciaContenedores[[#This Row],[Toneladas en contenedores desembarcadas en cabotaje con carga]]+dataMercanciaContenedores[[#This Row],[Toneladas en contenedores desembarcadas en cabotaje vacíos]]</f>
        <v>12926</v>
      </c>
      <c r="K323" s="3">
        <f>+dataMercanciaContenedores[[#This Row],[Toneladas en contenedores embarcadas en cabotaje con carga]]+dataMercanciaContenedores[[#This Row],[Toneladas en contenedores desembarcadas en cabotaje con carga]]</f>
        <v>29391</v>
      </c>
      <c r="L323" s="3">
        <f>+dataMercanciaContenedores[[#This Row],[Toneladas en contenedores embarcadas en cabotaje vacíos]]+dataMercanciaContenedores[[#This Row],[Toneladas en contenedores desembarcadas en cabotaje vacíos]]</f>
        <v>9676</v>
      </c>
      <c r="M323" s="3">
        <f>+dataMercanciaContenedores[[#This Row],[TOTAL toneladas en contenedores en cabotaje con carga]]+dataMercanciaContenedores[[#This Row],[TOTAL toneladas en contenedores en cabotaje vacíos]]</f>
        <v>39067</v>
      </c>
      <c r="N323" s="2">
        <v>370944</v>
      </c>
      <c r="O323" s="2">
        <v>3000</v>
      </c>
      <c r="P323" s="3">
        <f>+dataMercanciaContenedores[[#This Row],[Toneladas en contenedores embarcadas en exterior con carga]]+dataMercanciaContenedores[[#This Row],[Toneladas en contenedores embarcadas en exterior vacíos]]</f>
        <v>373944</v>
      </c>
      <c r="Q323" s="2">
        <f>269662-166-1440</f>
        <v>268056</v>
      </c>
      <c r="R323" s="2">
        <v>15922</v>
      </c>
      <c r="S323" s="3">
        <f>+dataMercanciaContenedores[[#This Row],[Toneladas en contenedores desembarcadas en exterior con carga]]+dataMercanciaContenedores[[#This Row],[Toneladas en contenedores desembarcadas en exterior vacíos]]</f>
        <v>283978</v>
      </c>
      <c r="T323" s="3">
        <f>+dataMercanciaContenedores[[#This Row],[Toneladas en contenedores embarcadas en exterior con carga]]+dataMercanciaContenedores[[#This Row],[Toneladas en contenedores desembarcadas en exterior con carga]]</f>
        <v>639000</v>
      </c>
      <c r="U323" s="3">
        <f>+dataMercanciaContenedores[[#This Row],[Toneladas en contenedores embarcadas en exterior vacíos]]+dataMercanciaContenedores[[#This Row],[Toneladas en contenedores desembarcadas en exterior vacíos]]</f>
        <v>18922</v>
      </c>
      <c r="V323" s="3">
        <f>+dataMercanciaContenedores[[#This Row],[TOTAL toneladas en contenedores en exterior con carga]]+dataMercanciaContenedores[[#This Row],[TOTAL toneladas en contenedores en exterior vacíos]]</f>
        <v>657922</v>
      </c>
      <c r="W323" s="3">
        <f>+dataMercanciaContenedores[[#This Row],[Toneladas en contenedores embarcadas en cabotaje con carga]]+dataMercanciaContenedores[[#This Row],[Toneladas en contenedores embarcadas en exterior con carga]]</f>
        <v>396907</v>
      </c>
      <c r="X323" s="3">
        <f>+dataMercanciaContenedores[[#This Row],[Toneladas en contenedores embarcadas en cabotaje vacíos]]+dataMercanciaContenedores[[#This Row],[Toneladas en contenedores embarcadas en exterior vacíos]]</f>
        <v>3178</v>
      </c>
      <c r="Y323" s="3">
        <f>+dataMercanciaContenedores[[#This Row],[TOTAL Toneladas en contenedores con carga embarcadas]]+dataMercanciaContenedores[[#This Row],[TOTAL Toneladas en contenedores vacíos embarcadas]]</f>
        <v>400085</v>
      </c>
      <c r="Z323" s="3">
        <f>+dataMercanciaContenedores[[#This Row],[Toneladas en contenedores desembarcadas en cabotaje con carga]]+dataMercanciaContenedores[[#This Row],[Toneladas en contenedores desembarcadas en exterior con carga]]</f>
        <v>271484</v>
      </c>
      <c r="AA323" s="3">
        <f>+dataMercanciaContenedores[[#This Row],[Toneladas en contenedores desembarcadas en cabotaje vacíos]]+dataMercanciaContenedores[[#This Row],[Toneladas en contenedores desembarcadas en exterior vacíos]]</f>
        <v>25420</v>
      </c>
      <c r="AB323" s="3">
        <f>+dataMercanciaContenedores[[#This Row],[TOTAL Toneladas en contenedores con carga desembarcadas]]+dataMercanciaContenedores[[#This Row],[TOTAL Toneladas en contenedores vacíos desembarcadas]]</f>
        <v>296904</v>
      </c>
      <c r="AC323" s="3">
        <f>+dataMercanciaContenedores[[#This Row],[TOTAL toneladas embarcadas en contenedor]]+dataMercanciaContenedores[[#This Row],[TOTAL toneladas desembarcadas en contenedor]]</f>
        <v>696989</v>
      </c>
    </row>
    <row r="324" spans="1:29" hidden="1" x14ac:dyDescent="0.2">
      <c r="A324" s="1">
        <v>2014</v>
      </c>
      <c r="B324" s="1" t="s">
        <v>24</v>
      </c>
      <c r="C324" s="1" t="s">
        <v>40</v>
      </c>
      <c r="D324" s="1" t="s">
        <v>41</v>
      </c>
      <c r="E324" s="2">
        <v>4935</v>
      </c>
      <c r="F324" s="2">
        <v>18</v>
      </c>
      <c r="G324" s="3">
        <f>+dataMercanciaContenedores[[#This Row],[Toneladas en contenedores embarcadas en cabotaje con carga]]+dataMercanciaContenedores[[#This Row],[Toneladas en contenedores embarcadas en cabotaje vacíos]]</f>
        <v>4953</v>
      </c>
      <c r="H324" s="2">
        <v>1185</v>
      </c>
      <c r="I324" s="2">
        <v>351</v>
      </c>
      <c r="J324" s="3">
        <f>+dataMercanciaContenedores[[#This Row],[Toneladas en contenedores desembarcadas en cabotaje con carga]]+dataMercanciaContenedores[[#This Row],[Toneladas en contenedores desembarcadas en cabotaje vacíos]]</f>
        <v>1536</v>
      </c>
      <c r="K324" s="3">
        <f>+dataMercanciaContenedores[[#This Row],[Toneladas en contenedores embarcadas en cabotaje con carga]]+dataMercanciaContenedores[[#This Row],[Toneladas en contenedores desembarcadas en cabotaje con carga]]</f>
        <v>6120</v>
      </c>
      <c r="L324" s="3">
        <f>+dataMercanciaContenedores[[#This Row],[Toneladas en contenedores embarcadas en cabotaje vacíos]]+dataMercanciaContenedores[[#This Row],[Toneladas en contenedores desembarcadas en cabotaje vacíos]]</f>
        <v>369</v>
      </c>
      <c r="M324" s="3">
        <f>+dataMercanciaContenedores[[#This Row],[TOTAL toneladas en contenedores en cabotaje con carga]]+dataMercanciaContenedores[[#This Row],[TOTAL toneladas en contenedores en cabotaje vacíos]]</f>
        <v>6489</v>
      </c>
      <c r="N324" s="2">
        <v>62343</v>
      </c>
      <c r="O324" s="2">
        <v>3</v>
      </c>
      <c r="P324" s="3">
        <f>+dataMercanciaContenedores[[#This Row],[Toneladas en contenedores embarcadas en exterior con carga]]+dataMercanciaContenedores[[#This Row],[Toneladas en contenedores embarcadas en exterior vacíos]]</f>
        <v>62346</v>
      </c>
      <c r="Q324" s="2">
        <v>134</v>
      </c>
      <c r="R324" s="2">
        <v>99</v>
      </c>
      <c r="S324" s="3">
        <f>+dataMercanciaContenedores[[#This Row],[Toneladas en contenedores desembarcadas en exterior con carga]]+dataMercanciaContenedores[[#This Row],[Toneladas en contenedores desembarcadas en exterior vacíos]]</f>
        <v>233</v>
      </c>
      <c r="T324" s="3">
        <f>+dataMercanciaContenedores[[#This Row],[Toneladas en contenedores embarcadas en exterior con carga]]+dataMercanciaContenedores[[#This Row],[Toneladas en contenedores desembarcadas en exterior con carga]]</f>
        <v>62477</v>
      </c>
      <c r="U324" s="3">
        <f>+dataMercanciaContenedores[[#This Row],[Toneladas en contenedores embarcadas en exterior vacíos]]+dataMercanciaContenedores[[#This Row],[Toneladas en contenedores desembarcadas en exterior vacíos]]</f>
        <v>102</v>
      </c>
      <c r="V324" s="3">
        <f>+dataMercanciaContenedores[[#This Row],[TOTAL toneladas en contenedores en exterior con carga]]+dataMercanciaContenedores[[#This Row],[TOTAL toneladas en contenedores en exterior vacíos]]</f>
        <v>62579</v>
      </c>
      <c r="W324" s="3">
        <f>+dataMercanciaContenedores[[#This Row],[Toneladas en contenedores embarcadas en cabotaje con carga]]+dataMercanciaContenedores[[#This Row],[Toneladas en contenedores embarcadas en exterior con carga]]</f>
        <v>67278</v>
      </c>
      <c r="X324" s="3">
        <f>+dataMercanciaContenedores[[#This Row],[Toneladas en contenedores embarcadas en cabotaje vacíos]]+dataMercanciaContenedores[[#This Row],[Toneladas en contenedores embarcadas en exterior vacíos]]</f>
        <v>21</v>
      </c>
      <c r="Y324" s="3">
        <f>+dataMercanciaContenedores[[#This Row],[TOTAL Toneladas en contenedores con carga embarcadas]]+dataMercanciaContenedores[[#This Row],[TOTAL Toneladas en contenedores vacíos embarcadas]]</f>
        <v>67299</v>
      </c>
      <c r="Z324" s="3">
        <f>+dataMercanciaContenedores[[#This Row],[Toneladas en contenedores desembarcadas en cabotaje con carga]]+dataMercanciaContenedores[[#This Row],[Toneladas en contenedores desembarcadas en exterior con carga]]</f>
        <v>1319</v>
      </c>
      <c r="AA324" s="3">
        <f>+dataMercanciaContenedores[[#This Row],[Toneladas en contenedores desembarcadas en cabotaje vacíos]]+dataMercanciaContenedores[[#This Row],[Toneladas en contenedores desembarcadas en exterior vacíos]]</f>
        <v>450</v>
      </c>
      <c r="AB324" s="3">
        <f>+dataMercanciaContenedores[[#This Row],[TOTAL Toneladas en contenedores con carga desembarcadas]]+dataMercanciaContenedores[[#This Row],[TOTAL Toneladas en contenedores vacíos desembarcadas]]</f>
        <v>1769</v>
      </c>
      <c r="AC324" s="3">
        <f>+dataMercanciaContenedores[[#This Row],[TOTAL toneladas embarcadas en contenedor]]+dataMercanciaContenedores[[#This Row],[TOTAL toneladas desembarcadas en contenedor]]</f>
        <v>69068</v>
      </c>
    </row>
    <row r="325" spans="1:29" hidden="1" x14ac:dyDescent="0.2">
      <c r="A325" s="1">
        <v>2014</v>
      </c>
      <c r="B325" s="1" t="s">
        <v>25</v>
      </c>
      <c r="C325" s="1" t="s">
        <v>40</v>
      </c>
      <c r="D325" s="1" t="s">
        <v>41</v>
      </c>
      <c r="E325" s="2">
        <v>547503</v>
      </c>
      <c r="F325" s="2">
        <v>353744</v>
      </c>
      <c r="G325" s="3">
        <f>+dataMercanciaContenedores[[#This Row],[Toneladas en contenedores embarcadas en cabotaje con carga]]+dataMercanciaContenedores[[#This Row],[Toneladas en contenedores embarcadas en cabotaje vacíos]]</f>
        <v>901247</v>
      </c>
      <c r="H325" s="2">
        <v>2050033</v>
      </c>
      <c r="I325" s="2">
        <v>33158</v>
      </c>
      <c r="J325" s="3">
        <f>+dataMercanciaContenedores[[#This Row],[Toneladas en contenedores desembarcadas en cabotaje con carga]]+dataMercanciaContenedores[[#This Row],[Toneladas en contenedores desembarcadas en cabotaje vacíos]]</f>
        <v>2083191</v>
      </c>
      <c r="K325" s="3">
        <f>+dataMercanciaContenedores[[#This Row],[Toneladas en contenedores embarcadas en cabotaje con carga]]+dataMercanciaContenedores[[#This Row],[Toneladas en contenedores desembarcadas en cabotaje con carga]]</f>
        <v>2597536</v>
      </c>
      <c r="L325" s="3">
        <f>+dataMercanciaContenedores[[#This Row],[Toneladas en contenedores embarcadas en cabotaje vacíos]]+dataMercanciaContenedores[[#This Row],[Toneladas en contenedores desembarcadas en cabotaje vacíos]]</f>
        <v>386902</v>
      </c>
      <c r="M325" s="3">
        <f>+dataMercanciaContenedores[[#This Row],[TOTAL toneladas en contenedores en cabotaje con carga]]+dataMercanciaContenedores[[#This Row],[TOTAL toneladas en contenedores en cabotaje vacíos]]</f>
        <v>2984438</v>
      </c>
      <c r="N325" s="2">
        <v>3828748</v>
      </c>
      <c r="O325" s="2">
        <v>121046</v>
      </c>
      <c r="P325" s="3">
        <f>+dataMercanciaContenedores[[#This Row],[Toneladas en contenedores embarcadas en exterior con carga]]+dataMercanciaContenedores[[#This Row],[Toneladas en contenedores embarcadas en exterior vacíos]]</f>
        <v>3949794</v>
      </c>
      <c r="Q325" s="2">
        <f>4171554-482</f>
        <v>4171072</v>
      </c>
      <c r="R325" s="2">
        <v>86810</v>
      </c>
      <c r="S325" s="3">
        <f>+dataMercanciaContenedores[[#This Row],[Toneladas en contenedores desembarcadas en exterior con carga]]+dataMercanciaContenedores[[#This Row],[Toneladas en contenedores desembarcadas en exterior vacíos]]</f>
        <v>4257882</v>
      </c>
      <c r="T325" s="3">
        <f>+dataMercanciaContenedores[[#This Row],[Toneladas en contenedores embarcadas en exterior con carga]]+dataMercanciaContenedores[[#This Row],[Toneladas en contenedores desembarcadas en exterior con carga]]</f>
        <v>7999820</v>
      </c>
      <c r="U325" s="3">
        <f>+dataMercanciaContenedores[[#This Row],[Toneladas en contenedores embarcadas en exterior vacíos]]+dataMercanciaContenedores[[#This Row],[Toneladas en contenedores desembarcadas en exterior vacíos]]</f>
        <v>207856</v>
      </c>
      <c r="V325" s="3">
        <f>+dataMercanciaContenedores[[#This Row],[TOTAL toneladas en contenedores en exterior con carga]]+dataMercanciaContenedores[[#This Row],[TOTAL toneladas en contenedores en exterior vacíos]]</f>
        <v>8207676</v>
      </c>
      <c r="W325" s="3">
        <f>+dataMercanciaContenedores[[#This Row],[Toneladas en contenedores embarcadas en cabotaje con carga]]+dataMercanciaContenedores[[#This Row],[Toneladas en contenedores embarcadas en exterior con carga]]</f>
        <v>4376251</v>
      </c>
      <c r="X325" s="3">
        <f>+dataMercanciaContenedores[[#This Row],[Toneladas en contenedores embarcadas en cabotaje vacíos]]+dataMercanciaContenedores[[#This Row],[Toneladas en contenedores embarcadas en exterior vacíos]]</f>
        <v>474790</v>
      </c>
      <c r="Y325" s="3">
        <f>+dataMercanciaContenedores[[#This Row],[TOTAL Toneladas en contenedores con carga embarcadas]]+dataMercanciaContenedores[[#This Row],[TOTAL Toneladas en contenedores vacíos embarcadas]]</f>
        <v>4851041</v>
      </c>
      <c r="Z325" s="3">
        <f>+dataMercanciaContenedores[[#This Row],[Toneladas en contenedores desembarcadas en cabotaje con carga]]+dataMercanciaContenedores[[#This Row],[Toneladas en contenedores desembarcadas en exterior con carga]]</f>
        <v>6221105</v>
      </c>
      <c r="AA325" s="3">
        <f>+dataMercanciaContenedores[[#This Row],[Toneladas en contenedores desembarcadas en cabotaje vacíos]]+dataMercanciaContenedores[[#This Row],[Toneladas en contenedores desembarcadas en exterior vacíos]]</f>
        <v>119968</v>
      </c>
      <c r="AB325" s="3">
        <f>+dataMercanciaContenedores[[#This Row],[TOTAL Toneladas en contenedores con carga desembarcadas]]+dataMercanciaContenedores[[#This Row],[TOTAL Toneladas en contenedores vacíos desembarcadas]]</f>
        <v>6341073</v>
      </c>
      <c r="AC325" s="3">
        <f>+dataMercanciaContenedores[[#This Row],[TOTAL toneladas embarcadas en contenedor]]+dataMercanciaContenedores[[#This Row],[TOTAL toneladas desembarcadas en contenedor]]</f>
        <v>11192114</v>
      </c>
    </row>
    <row r="326" spans="1:29" hidden="1" x14ac:dyDescent="0.2">
      <c r="A326" s="1">
        <v>2014</v>
      </c>
      <c r="B326" s="1" t="s">
        <v>26</v>
      </c>
      <c r="C326" s="1" t="s">
        <v>40</v>
      </c>
      <c r="D326" s="1" t="s">
        <v>41</v>
      </c>
      <c r="E326" s="2">
        <v>50647</v>
      </c>
      <c r="F326" s="2">
        <v>1190</v>
      </c>
      <c r="G326" s="3">
        <f>+dataMercanciaContenedores[[#This Row],[Toneladas en contenedores embarcadas en cabotaje con carga]]+dataMercanciaContenedores[[#This Row],[Toneladas en contenedores embarcadas en cabotaje vacíos]]</f>
        <v>51837</v>
      </c>
      <c r="H326" s="2">
        <v>3317</v>
      </c>
      <c r="I326" s="2">
        <v>12474</v>
      </c>
      <c r="J326" s="3">
        <f>+dataMercanciaContenedores[[#This Row],[Toneladas en contenedores desembarcadas en cabotaje con carga]]+dataMercanciaContenedores[[#This Row],[Toneladas en contenedores desembarcadas en cabotaje vacíos]]</f>
        <v>15791</v>
      </c>
      <c r="K326" s="3">
        <f>+dataMercanciaContenedores[[#This Row],[Toneladas en contenedores embarcadas en cabotaje con carga]]+dataMercanciaContenedores[[#This Row],[Toneladas en contenedores desembarcadas en cabotaje con carga]]</f>
        <v>53964</v>
      </c>
      <c r="L326" s="3">
        <f>+dataMercanciaContenedores[[#This Row],[Toneladas en contenedores embarcadas en cabotaje vacíos]]+dataMercanciaContenedores[[#This Row],[Toneladas en contenedores desembarcadas en cabotaje vacíos]]</f>
        <v>13664</v>
      </c>
      <c r="M326" s="3">
        <f>+dataMercanciaContenedores[[#This Row],[TOTAL toneladas en contenedores en cabotaje con carga]]+dataMercanciaContenedores[[#This Row],[TOTAL toneladas en contenedores en cabotaje vacíos]]</f>
        <v>67628</v>
      </c>
      <c r="N326" s="2">
        <v>227146</v>
      </c>
      <c r="O326" s="2">
        <v>51449</v>
      </c>
      <c r="P326" s="3">
        <f>+dataMercanciaContenedores[[#This Row],[Toneladas en contenedores embarcadas en exterior con carga]]+dataMercanciaContenedores[[#This Row],[Toneladas en contenedores embarcadas en exterior vacíos]]</f>
        <v>278595</v>
      </c>
      <c r="Q326" s="2">
        <v>108106</v>
      </c>
      <c r="R326" s="2">
        <v>47105</v>
      </c>
      <c r="S326" s="3">
        <f>+dataMercanciaContenedores[[#This Row],[Toneladas en contenedores desembarcadas en exterior con carga]]+dataMercanciaContenedores[[#This Row],[Toneladas en contenedores desembarcadas en exterior vacíos]]</f>
        <v>155211</v>
      </c>
      <c r="T326" s="3">
        <f>+dataMercanciaContenedores[[#This Row],[Toneladas en contenedores embarcadas en exterior con carga]]+dataMercanciaContenedores[[#This Row],[Toneladas en contenedores desembarcadas en exterior con carga]]</f>
        <v>335252</v>
      </c>
      <c r="U326" s="3">
        <f>+dataMercanciaContenedores[[#This Row],[Toneladas en contenedores embarcadas en exterior vacíos]]+dataMercanciaContenedores[[#This Row],[Toneladas en contenedores desembarcadas en exterior vacíos]]</f>
        <v>98554</v>
      </c>
      <c r="V326" s="3">
        <f>+dataMercanciaContenedores[[#This Row],[TOTAL toneladas en contenedores en exterior con carga]]+dataMercanciaContenedores[[#This Row],[TOTAL toneladas en contenedores en exterior vacíos]]</f>
        <v>433806</v>
      </c>
      <c r="W326" s="3">
        <f>+dataMercanciaContenedores[[#This Row],[Toneladas en contenedores embarcadas en cabotaje con carga]]+dataMercanciaContenedores[[#This Row],[Toneladas en contenedores embarcadas en exterior con carga]]</f>
        <v>277793</v>
      </c>
      <c r="X326" s="3">
        <f>+dataMercanciaContenedores[[#This Row],[Toneladas en contenedores embarcadas en cabotaje vacíos]]+dataMercanciaContenedores[[#This Row],[Toneladas en contenedores embarcadas en exterior vacíos]]</f>
        <v>52639</v>
      </c>
      <c r="Y326" s="3">
        <f>+dataMercanciaContenedores[[#This Row],[TOTAL Toneladas en contenedores con carga embarcadas]]+dataMercanciaContenedores[[#This Row],[TOTAL Toneladas en contenedores vacíos embarcadas]]</f>
        <v>330432</v>
      </c>
      <c r="Z326" s="3">
        <f>+dataMercanciaContenedores[[#This Row],[Toneladas en contenedores desembarcadas en cabotaje con carga]]+dataMercanciaContenedores[[#This Row],[Toneladas en contenedores desembarcadas en exterior con carga]]</f>
        <v>111423</v>
      </c>
      <c r="AA326" s="3">
        <f>+dataMercanciaContenedores[[#This Row],[Toneladas en contenedores desembarcadas en cabotaje vacíos]]+dataMercanciaContenedores[[#This Row],[Toneladas en contenedores desembarcadas en exterior vacíos]]</f>
        <v>59579</v>
      </c>
      <c r="AB326" s="3">
        <f>+dataMercanciaContenedores[[#This Row],[TOTAL Toneladas en contenedores con carga desembarcadas]]+dataMercanciaContenedores[[#This Row],[TOTAL Toneladas en contenedores vacíos desembarcadas]]</f>
        <v>171002</v>
      </c>
      <c r="AC326" s="3">
        <f>+dataMercanciaContenedores[[#This Row],[TOTAL toneladas embarcadas en contenedor]]+dataMercanciaContenedores[[#This Row],[TOTAL toneladas desembarcadas en contenedor]]</f>
        <v>501434</v>
      </c>
    </row>
    <row r="327" spans="1:29" hidden="1" x14ac:dyDescent="0.2">
      <c r="A327" s="1">
        <v>2014</v>
      </c>
      <c r="B327" s="1" t="s">
        <v>27</v>
      </c>
      <c r="C327" s="1" t="s">
        <v>40</v>
      </c>
      <c r="D327" s="1" t="s">
        <v>41</v>
      </c>
      <c r="E327" s="2">
        <v>55875</v>
      </c>
      <c r="F327" s="2">
        <v>3878</v>
      </c>
      <c r="G327" s="3">
        <f>+dataMercanciaContenedores[[#This Row],[Toneladas en contenedores embarcadas en cabotaje con carga]]+dataMercanciaContenedores[[#This Row],[Toneladas en contenedores embarcadas en cabotaje vacíos]]</f>
        <v>59753</v>
      </c>
      <c r="H327" s="2">
        <v>21711</v>
      </c>
      <c r="I327" s="2">
        <v>4568</v>
      </c>
      <c r="J327" s="3">
        <f>+dataMercanciaContenedores[[#This Row],[Toneladas en contenedores desembarcadas en cabotaje con carga]]+dataMercanciaContenedores[[#This Row],[Toneladas en contenedores desembarcadas en cabotaje vacíos]]</f>
        <v>26279</v>
      </c>
      <c r="K327" s="3">
        <f>+dataMercanciaContenedores[[#This Row],[Toneladas en contenedores embarcadas en cabotaje con carga]]+dataMercanciaContenedores[[#This Row],[Toneladas en contenedores desembarcadas en cabotaje con carga]]</f>
        <v>77586</v>
      </c>
      <c r="L327" s="3">
        <f>+dataMercanciaContenedores[[#This Row],[Toneladas en contenedores embarcadas en cabotaje vacíos]]+dataMercanciaContenedores[[#This Row],[Toneladas en contenedores desembarcadas en cabotaje vacíos]]</f>
        <v>8446</v>
      </c>
      <c r="M327" s="3">
        <f>+dataMercanciaContenedores[[#This Row],[TOTAL toneladas en contenedores en cabotaje con carga]]+dataMercanciaContenedores[[#This Row],[TOTAL toneladas en contenedores en cabotaje vacíos]]</f>
        <v>86032</v>
      </c>
      <c r="N327" s="2">
        <v>39002</v>
      </c>
      <c r="O327" s="2">
        <v>11984</v>
      </c>
      <c r="P327" s="3">
        <f>+dataMercanciaContenedores[[#This Row],[Toneladas en contenedores embarcadas en exterior con carga]]+dataMercanciaContenedores[[#This Row],[Toneladas en contenedores embarcadas en exterior vacíos]]</f>
        <v>50986</v>
      </c>
      <c r="Q327" s="2">
        <v>108052</v>
      </c>
      <c r="R327" s="2">
        <v>5854</v>
      </c>
      <c r="S327" s="3">
        <f>+dataMercanciaContenedores[[#This Row],[Toneladas en contenedores desembarcadas en exterior con carga]]+dataMercanciaContenedores[[#This Row],[Toneladas en contenedores desembarcadas en exterior vacíos]]</f>
        <v>113906</v>
      </c>
      <c r="T327" s="3">
        <f>+dataMercanciaContenedores[[#This Row],[Toneladas en contenedores embarcadas en exterior con carga]]+dataMercanciaContenedores[[#This Row],[Toneladas en contenedores desembarcadas en exterior con carga]]</f>
        <v>147054</v>
      </c>
      <c r="U327" s="3">
        <f>+dataMercanciaContenedores[[#This Row],[Toneladas en contenedores embarcadas en exterior vacíos]]+dataMercanciaContenedores[[#This Row],[Toneladas en contenedores desembarcadas en exterior vacíos]]</f>
        <v>17838</v>
      </c>
      <c r="V327" s="3">
        <f>+dataMercanciaContenedores[[#This Row],[TOTAL toneladas en contenedores en exterior con carga]]+dataMercanciaContenedores[[#This Row],[TOTAL toneladas en contenedores en exterior vacíos]]</f>
        <v>164892</v>
      </c>
      <c r="W327" s="3">
        <f>+dataMercanciaContenedores[[#This Row],[Toneladas en contenedores embarcadas en cabotaje con carga]]+dataMercanciaContenedores[[#This Row],[Toneladas en contenedores embarcadas en exterior con carga]]</f>
        <v>94877</v>
      </c>
      <c r="X327" s="3">
        <f>+dataMercanciaContenedores[[#This Row],[Toneladas en contenedores embarcadas en cabotaje vacíos]]+dataMercanciaContenedores[[#This Row],[Toneladas en contenedores embarcadas en exterior vacíos]]</f>
        <v>15862</v>
      </c>
      <c r="Y327" s="3">
        <f>+dataMercanciaContenedores[[#This Row],[TOTAL Toneladas en contenedores con carga embarcadas]]+dataMercanciaContenedores[[#This Row],[TOTAL Toneladas en contenedores vacíos embarcadas]]</f>
        <v>110739</v>
      </c>
      <c r="Z327" s="3">
        <f>+dataMercanciaContenedores[[#This Row],[Toneladas en contenedores desembarcadas en cabotaje con carga]]+dataMercanciaContenedores[[#This Row],[Toneladas en contenedores desembarcadas en exterior con carga]]</f>
        <v>129763</v>
      </c>
      <c r="AA327" s="3">
        <f>+dataMercanciaContenedores[[#This Row],[Toneladas en contenedores desembarcadas en cabotaje vacíos]]+dataMercanciaContenedores[[#This Row],[Toneladas en contenedores desembarcadas en exterior vacíos]]</f>
        <v>10422</v>
      </c>
      <c r="AB327" s="3">
        <f>+dataMercanciaContenedores[[#This Row],[TOTAL Toneladas en contenedores con carga desembarcadas]]+dataMercanciaContenedores[[#This Row],[TOTAL Toneladas en contenedores vacíos desembarcadas]]</f>
        <v>140185</v>
      </c>
      <c r="AC327" s="3">
        <f>+dataMercanciaContenedores[[#This Row],[TOTAL toneladas embarcadas en contenedor]]+dataMercanciaContenedores[[#This Row],[TOTAL toneladas desembarcadas en contenedor]]</f>
        <v>250924</v>
      </c>
    </row>
    <row r="328" spans="1:29" hidden="1" x14ac:dyDescent="0.2">
      <c r="A328" s="1">
        <v>2014</v>
      </c>
      <c r="B328" s="1" t="s">
        <v>28</v>
      </c>
      <c r="C328" s="1" t="s">
        <v>40</v>
      </c>
      <c r="D328" s="1" t="s">
        <v>41</v>
      </c>
      <c r="E328" s="2">
        <v>3195</v>
      </c>
      <c r="F328" s="2">
        <v>32015</v>
      </c>
      <c r="G328" s="3">
        <f>+dataMercanciaContenedores[[#This Row],[Toneladas en contenedores embarcadas en cabotaje con carga]]+dataMercanciaContenedores[[#This Row],[Toneladas en contenedores embarcadas en cabotaje vacíos]]</f>
        <v>35210</v>
      </c>
      <c r="H328" s="2">
        <v>47671</v>
      </c>
      <c r="I328" s="2">
        <v>0</v>
      </c>
      <c r="J328" s="3">
        <f>+dataMercanciaContenedores[[#This Row],[Toneladas en contenedores desembarcadas en cabotaje con carga]]+dataMercanciaContenedores[[#This Row],[Toneladas en contenedores desembarcadas en cabotaje vacíos]]</f>
        <v>47671</v>
      </c>
      <c r="K328" s="3">
        <f>+dataMercanciaContenedores[[#This Row],[Toneladas en contenedores embarcadas en cabotaje con carga]]+dataMercanciaContenedores[[#This Row],[Toneladas en contenedores desembarcadas en cabotaje con carga]]</f>
        <v>50866</v>
      </c>
      <c r="L328" s="3">
        <f>+dataMercanciaContenedores[[#This Row],[Toneladas en contenedores embarcadas en cabotaje vacíos]]+dataMercanciaContenedores[[#This Row],[Toneladas en contenedores desembarcadas en cabotaje vacíos]]</f>
        <v>32015</v>
      </c>
      <c r="M328" s="3">
        <f>+dataMercanciaContenedores[[#This Row],[TOTAL toneladas en contenedores en cabotaje con carga]]+dataMercanciaContenedores[[#This Row],[TOTAL toneladas en contenedores en cabotaje vacíos]]</f>
        <v>82881</v>
      </c>
      <c r="N328" s="2">
        <v>2134</v>
      </c>
      <c r="O328" s="2">
        <v>520</v>
      </c>
      <c r="P328" s="3">
        <f>+dataMercanciaContenedores[[#This Row],[Toneladas en contenedores embarcadas en exterior con carga]]+dataMercanciaContenedores[[#This Row],[Toneladas en contenedores embarcadas en exterior vacíos]]</f>
        <v>2654</v>
      </c>
      <c r="Q328" s="2">
        <v>180232</v>
      </c>
      <c r="R328" s="2">
        <v>0</v>
      </c>
      <c r="S328" s="3">
        <f>+dataMercanciaContenedores[[#This Row],[Toneladas en contenedores desembarcadas en exterior con carga]]+dataMercanciaContenedores[[#This Row],[Toneladas en contenedores desembarcadas en exterior vacíos]]</f>
        <v>180232</v>
      </c>
      <c r="T328" s="3">
        <f>+dataMercanciaContenedores[[#This Row],[Toneladas en contenedores embarcadas en exterior con carga]]+dataMercanciaContenedores[[#This Row],[Toneladas en contenedores desembarcadas en exterior con carga]]</f>
        <v>182366</v>
      </c>
      <c r="U328" s="3">
        <f>+dataMercanciaContenedores[[#This Row],[Toneladas en contenedores embarcadas en exterior vacíos]]+dataMercanciaContenedores[[#This Row],[Toneladas en contenedores desembarcadas en exterior vacíos]]</f>
        <v>520</v>
      </c>
      <c r="V328" s="3">
        <f>+dataMercanciaContenedores[[#This Row],[TOTAL toneladas en contenedores en exterior con carga]]+dataMercanciaContenedores[[#This Row],[TOTAL toneladas en contenedores en exterior vacíos]]</f>
        <v>182886</v>
      </c>
      <c r="W328" s="3">
        <f>+dataMercanciaContenedores[[#This Row],[Toneladas en contenedores embarcadas en cabotaje con carga]]+dataMercanciaContenedores[[#This Row],[Toneladas en contenedores embarcadas en exterior con carga]]</f>
        <v>5329</v>
      </c>
      <c r="X328" s="3">
        <f>+dataMercanciaContenedores[[#This Row],[Toneladas en contenedores embarcadas en cabotaje vacíos]]+dataMercanciaContenedores[[#This Row],[Toneladas en contenedores embarcadas en exterior vacíos]]</f>
        <v>32535</v>
      </c>
      <c r="Y328" s="3">
        <f>+dataMercanciaContenedores[[#This Row],[TOTAL Toneladas en contenedores con carga embarcadas]]+dataMercanciaContenedores[[#This Row],[TOTAL Toneladas en contenedores vacíos embarcadas]]</f>
        <v>37864</v>
      </c>
      <c r="Z328" s="3">
        <f>+dataMercanciaContenedores[[#This Row],[Toneladas en contenedores desembarcadas en cabotaje con carga]]+dataMercanciaContenedores[[#This Row],[Toneladas en contenedores desembarcadas en exterior con carga]]</f>
        <v>227903</v>
      </c>
      <c r="AA328" s="3">
        <f>+dataMercanciaContenedores[[#This Row],[Toneladas en contenedores desembarcadas en cabotaje vacíos]]+dataMercanciaContenedores[[#This Row],[Toneladas en contenedores desembarcadas en exterior vacíos]]</f>
        <v>0</v>
      </c>
      <c r="AB328" s="3">
        <f>+dataMercanciaContenedores[[#This Row],[TOTAL Toneladas en contenedores con carga desembarcadas]]+dataMercanciaContenedores[[#This Row],[TOTAL Toneladas en contenedores vacíos desembarcadas]]</f>
        <v>227903</v>
      </c>
      <c r="AC328" s="3">
        <f>+dataMercanciaContenedores[[#This Row],[TOTAL toneladas embarcadas en contenedor]]+dataMercanciaContenedores[[#This Row],[TOTAL toneladas desembarcadas en contenedor]]</f>
        <v>265767</v>
      </c>
    </row>
    <row r="329" spans="1:29" hidden="1" x14ac:dyDescent="0.2">
      <c r="A329" s="1">
        <v>2014</v>
      </c>
      <c r="B329" s="1" t="s">
        <v>29</v>
      </c>
      <c r="C329" s="1" t="s">
        <v>40</v>
      </c>
      <c r="D329" s="1" t="s">
        <v>41</v>
      </c>
      <c r="E329" s="2">
        <v>45</v>
      </c>
      <c r="F329" s="2">
        <v>111</v>
      </c>
      <c r="G329" s="3">
        <f>+dataMercanciaContenedores[[#This Row],[Toneladas en contenedores embarcadas en cabotaje con carga]]+dataMercanciaContenedores[[#This Row],[Toneladas en contenedores embarcadas en cabotaje vacíos]]</f>
        <v>156</v>
      </c>
      <c r="H329" s="2">
        <v>0</v>
      </c>
      <c r="I329" s="2">
        <v>625</v>
      </c>
      <c r="J329" s="3">
        <f>+dataMercanciaContenedores[[#This Row],[Toneladas en contenedores desembarcadas en cabotaje con carga]]+dataMercanciaContenedores[[#This Row],[Toneladas en contenedores desembarcadas en cabotaje vacíos]]</f>
        <v>625</v>
      </c>
      <c r="K329" s="3">
        <f>+dataMercanciaContenedores[[#This Row],[Toneladas en contenedores embarcadas en cabotaje con carga]]+dataMercanciaContenedores[[#This Row],[Toneladas en contenedores desembarcadas en cabotaje con carga]]</f>
        <v>45</v>
      </c>
      <c r="L329" s="3">
        <f>+dataMercanciaContenedores[[#This Row],[Toneladas en contenedores embarcadas en cabotaje vacíos]]+dataMercanciaContenedores[[#This Row],[Toneladas en contenedores desembarcadas en cabotaje vacíos]]</f>
        <v>736</v>
      </c>
      <c r="M329" s="3">
        <f>+dataMercanciaContenedores[[#This Row],[TOTAL toneladas en contenedores en cabotaje con carga]]+dataMercanciaContenedores[[#This Row],[TOTAL toneladas en contenedores en cabotaje vacíos]]</f>
        <v>781</v>
      </c>
      <c r="N329" s="2">
        <v>10563</v>
      </c>
      <c r="O329" s="2">
        <v>128</v>
      </c>
      <c r="P329" s="3">
        <f>+dataMercanciaContenedores[[#This Row],[Toneladas en contenedores embarcadas en exterior con carga]]+dataMercanciaContenedores[[#This Row],[Toneladas en contenedores embarcadas en exterior vacíos]]</f>
        <v>10691</v>
      </c>
      <c r="Q329" s="2">
        <v>3749</v>
      </c>
      <c r="R329" s="2">
        <v>156</v>
      </c>
      <c r="S329" s="3">
        <f>+dataMercanciaContenedores[[#This Row],[Toneladas en contenedores desembarcadas en exterior con carga]]+dataMercanciaContenedores[[#This Row],[Toneladas en contenedores desembarcadas en exterior vacíos]]</f>
        <v>3905</v>
      </c>
      <c r="T329" s="3">
        <f>+dataMercanciaContenedores[[#This Row],[Toneladas en contenedores embarcadas en exterior con carga]]+dataMercanciaContenedores[[#This Row],[Toneladas en contenedores desembarcadas en exterior con carga]]</f>
        <v>14312</v>
      </c>
      <c r="U329" s="3">
        <f>+dataMercanciaContenedores[[#This Row],[Toneladas en contenedores embarcadas en exterior vacíos]]+dataMercanciaContenedores[[#This Row],[Toneladas en contenedores desembarcadas en exterior vacíos]]</f>
        <v>284</v>
      </c>
      <c r="V329" s="3">
        <f>+dataMercanciaContenedores[[#This Row],[TOTAL toneladas en contenedores en exterior con carga]]+dataMercanciaContenedores[[#This Row],[TOTAL toneladas en contenedores en exterior vacíos]]</f>
        <v>14596</v>
      </c>
      <c r="W329" s="3">
        <f>+dataMercanciaContenedores[[#This Row],[Toneladas en contenedores embarcadas en cabotaje con carga]]+dataMercanciaContenedores[[#This Row],[Toneladas en contenedores embarcadas en exterior con carga]]</f>
        <v>10608</v>
      </c>
      <c r="X329" s="3">
        <f>+dataMercanciaContenedores[[#This Row],[Toneladas en contenedores embarcadas en cabotaje vacíos]]+dataMercanciaContenedores[[#This Row],[Toneladas en contenedores embarcadas en exterior vacíos]]</f>
        <v>239</v>
      </c>
      <c r="Y329" s="3">
        <f>+dataMercanciaContenedores[[#This Row],[TOTAL Toneladas en contenedores con carga embarcadas]]+dataMercanciaContenedores[[#This Row],[TOTAL Toneladas en contenedores vacíos embarcadas]]</f>
        <v>10847</v>
      </c>
      <c r="Z329" s="3">
        <f>+dataMercanciaContenedores[[#This Row],[Toneladas en contenedores desembarcadas en cabotaje con carga]]+dataMercanciaContenedores[[#This Row],[Toneladas en contenedores desembarcadas en exterior con carga]]</f>
        <v>3749</v>
      </c>
      <c r="AA329" s="3">
        <f>+dataMercanciaContenedores[[#This Row],[Toneladas en contenedores desembarcadas en cabotaje vacíos]]+dataMercanciaContenedores[[#This Row],[Toneladas en contenedores desembarcadas en exterior vacíos]]</f>
        <v>781</v>
      </c>
      <c r="AB329" s="3">
        <f>+dataMercanciaContenedores[[#This Row],[TOTAL Toneladas en contenedores con carga desembarcadas]]+dataMercanciaContenedores[[#This Row],[TOTAL Toneladas en contenedores vacíos desembarcadas]]</f>
        <v>4530</v>
      </c>
      <c r="AC329" s="3">
        <f>+dataMercanciaContenedores[[#This Row],[TOTAL toneladas embarcadas en contenedor]]+dataMercanciaContenedores[[#This Row],[TOTAL toneladas desembarcadas en contenedor]]</f>
        <v>15377</v>
      </c>
    </row>
    <row r="330" spans="1:29" hidden="1" x14ac:dyDescent="0.2">
      <c r="A330" s="1">
        <v>2014</v>
      </c>
      <c r="B330" s="1" t="s">
        <v>30</v>
      </c>
      <c r="C330" s="1" t="s">
        <v>40</v>
      </c>
      <c r="D330" s="1" t="s">
        <v>41</v>
      </c>
      <c r="E330" s="2">
        <v>0</v>
      </c>
      <c r="F330" s="2">
        <v>0</v>
      </c>
      <c r="G330" s="3">
        <f>+dataMercanciaContenedores[[#This Row],[Toneladas en contenedores embarcadas en cabotaje con carga]]+dataMercanciaContenedores[[#This Row],[Toneladas en contenedores embarcadas en cabotaje vacíos]]</f>
        <v>0</v>
      </c>
      <c r="H330" s="2">
        <v>0</v>
      </c>
      <c r="I330" s="2">
        <v>0</v>
      </c>
      <c r="J330" s="3">
        <f>+dataMercanciaContenedores[[#This Row],[Toneladas en contenedores desembarcadas en cabotaje con carga]]+dataMercanciaContenedores[[#This Row],[Toneladas en contenedores desembarcadas en cabotaje vacíos]]</f>
        <v>0</v>
      </c>
      <c r="K330" s="3">
        <f>+dataMercanciaContenedores[[#This Row],[Toneladas en contenedores embarcadas en cabotaje con carga]]+dataMercanciaContenedores[[#This Row],[Toneladas en contenedores desembarcadas en cabotaje con carga]]</f>
        <v>0</v>
      </c>
      <c r="L330" s="3">
        <f>+dataMercanciaContenedores[[#This Row],[Toneladas en contenedores embarcadas en cabotaje vacíos]]+dataMercanciaContenedores[[#This Row],[Toneladas en contenedores desembarcadas en cabotaje vacíos]]</f>
        <v>0</v>
      </c>
      <c r="M330" s="3">
        <f>+dataMercanciaContenedores[[#This Row],[TOTAL toneladas en contenedores en cabotaje con carga]]+dataMercanciaContenedores[[#This Row],[TOTAL toneladas en contenedores en cabotaje vacíos]]</f>
        <v>0</v>
      </c>
      <c r="N330" s="2">
        <v>230</v>
      </c>
      <c r="O330" s="2">
        <v>195</v>
      </c>
      <c r="P330" s="3">
        <f>+dataMercanciaContenedores[[#This Row],[Toneladas en contenedores embarcadas en exterior con carga]]+dataMercanciaContenedores[[#This Row],[Toneladas en contenedores embarcadas en exterior vacíos]]</f>
        <v>425</v>
      </c>
      <c r="Q330" s="2">
        <v>153</v>
      </c>
      <c r="R330" s="2">
        <f>18+141</f>
        <v>159</v>
      </c>
      <c r="S330" s="3">
        <f>+dataMercanciaContenedores[[#This Row],[Toneladas en contenedores desembarcadas en exterior con carga]]+dataMercanciaContenedores[[#This Row],[Toneladas en contenedores desembarcadas en exterior vacíos]]</f>
        <v>312</v>
      </c>
      <c r="T330" s="3">
        <f>+dataMercanciaContenedores[[#This Row],[Toneladas en contenedores embarcadas en exterior con carga]]+dataMercanciaContenedores[[#This Row],[Toneladas en contenedores desembarcadas en exterior con carga]]</f>
        <v>383</v>
      </c>
      <c r="U330" s="3">
        <f>+dataMercanciaContenedores[[#This Row],[Toneladas en contenedores embarcadas en exterior vacíos]]+dataMercanciaContenedores[[#This Row],[Toneladas en contenedores desembarcadas en exterior vacíos]]</f>
        <v>354</v>
      </c>
      <c r="V330" s="3">
        <f>+dataMercanciaContenedores[[#This Row],[TOTAL toneladas en contenedores en exterior con carga]]+dataMercanciaContenedores[[#This Row],[TOTAL toneladas en contenedores en exterior vacíos]]</f>
        <v>737</v>
      </c>
      <c r="W330" s="3">
        <f>+dataMercanciaContenedores[[#This Row],[Toneladas en contenedores embarcadas en cabotaje con carga]]+dataMercanciaContenedores[[#This Row],[Toneladas en contenedores embarcadas en exterior con carga]]</f>
        <v>230</v>
      </c>
      <c r="X330" s="3">
        <f>+dataMercanciaContenedores[[#This Row],[Toneladas en contenedores embarcadas en cabotaje vacíos]]+dataMercanciaContenedores[[#This Row],[Toneladas en contenedores embarcadas en exterior vacíos]]</f>
        <v>195</v>
      </c>
      <c r="Y330" s="3">
        <f>+dataMercanciaContenedores[[#This Row],[TOTAL Toneladas en contenedores con carga embarcadas]]+dataMercanciaContenedores[[#This Row],[TOTAL Toneladas en contenedores vacíos embarcadas]]</f>
        <v>425</v>
      </c>
      <c r="Z330" s="3">
        <f>+dataMercanciaContenedores[[#This Row],[Toneladas en contenedores desembarcadas en cabotaje con carga]]+dataMercanciaContenedores[[#This Row],[Toneladas en contenedores desembarcadas en exterior con carga]]</f>
        <v>153</v>
      </c>
      <c r="AA330" s="3">
        <f>+dataMercanciaContenedores[[#This Row],[Toneladas en contenedores desembarcadas en cabotaje vacíos]]+dataMercanciaContenedores[[#This Row],[Toneladas en contenedores desembarcadas en exterior vacíos]]</f>
        <v>159</v>
      </c>
      <c r="AB330" s="3">
        <f>+dataMercanciaContenedores[[#This Row],[TOTAL Toneladas en contenedores con carga desembarcadas]]+dataMercanciaContenedores[[#This Row],[TOTAL Toneladas en contenedores vacíos desembarcadas]]</f>
        <v>312</v>
      </c>
      <c r="AC330" s="3">
        <f>+dataMercanciaContenedores[[#This Row],[TOTAL toneladas embarcadas en contenedor]]+dataMercanciaContenedores[[#This Row],[TOTAL toneladas desembarcadas en contenedor]]</f>
        <v>737</v>
      </c>
    </row>
    <row r="331" spans="1:29" hidden="1" x14ac:dyDescent="0.2">
      <c r="A331" s="1">
        <v>2014</v>
      </c>
      <c r="B331" s="1" t="s">
        <v>31</v>
      </c>
      <c r="C331" s="1" t="s">
        <v>40</v>
      </c>
      <c r="D331" s="1" t="s">
        <v>41</v>
      </c>
      <c r="E331" s="2">
        <v>424593</v>
      </c>
      <c r="F331" s="2">
        <v>261968</v>
      </c>
      <c r="G331" s="3">
        <f>+dataMercanciaContenedores[[#This Row],[Toneladas en contenedores embarcadas en cabotaje con carga]]+dataMercanciaContenedores[[#This Row],[Toneladas en contenedores embarcadas en cabotaje vacíos]]</f>
        <v>686561</v>
      </c>
      <c r="H331" s="2">
        <v>1414768</v>
      </c>
      <c r="I331" s="2">
        <v>32239</v>
      </c>
      <c r="J331" s="3">
        <f>+dataMercanciaContenedores[[#This Row],[Toneladas en contenedores desembarcadas en cabotaje con carga]]+dataMercanciaContenedores[[#This Row],[Toneladas en contenedores desembarcadas en cabotaje vacíos]]</f>
        <v>1447007</v>
      </c>
      <c r="K331" s="3">
        <f>+dataMercanciaContenedores[[#This Row],[Toneladas en contenedores embarcadas en cabotaje con carga]]+dataMercanciaContenedores[[#This Row],[Toneladas en contenedores desembarcadas en cabotaje con carga]]</f>
        <v>1839361</v>
      </c>
      <c r="L331" s="3">
        <f>+dataMercanciaContenedores[[#This Row],[Toneladas en contenedores embarcadas en cabotaje vacíos]]+dataMercanciaContenedores[[#This Row],[Toneladas en contenedores desembarcadas en cabotaje vacíos]]</f>
        <v>294207</v>
      </c>
      <c r="M331" s="3">
        <f>+dataMercanciaContenedores[[#This Row],[TOTAL toneladas en contenedores en cabotaje con carga]]+dataMercanciaContenedores[[#This Row],[TOTAL toneladas en contenedores en cabotaje vacíos]]</f>
        <v>2133568</v>
      </c>
      <c r="N331" s="2">
        <v>27339</v>
      </c>
      <c r="O331" s="2">
        <v>7720</v>
      </c>
      <c r="P331" s="3">
        <f>+dataMercanciaContenedores[[#This Row],[Toneladas en contenedores embarcadas en exterior con carga]]+dataMercanciaContenedores[[#This Row],[Toneladas en contenedores embarcadas en exterior vacíos]]</f>
        <v>35059</v>
      </c>
      <c r="Q331" s="2">
        <v>314417</v>
      </c>
      <c r="R331" s="2">
        <v>811</v>
      </c>
      <c r="S331" s="3">
        <f>+dataMercanciaContenedores[[#This Row],[Toneladas en contenedores desembarcadas en exterior con carga]]+dataMercanciaContenedores[[#This Row],[Toneladas en contenedores desembarcadas en exterior vacíos]]</f>
        <v>315228</v>
      </c>
      <c r="T331" s="3">
        <f>+dataMercanciaContenedores[[#This Row],[Toneladas en contenedores embarcadas en exterior con carga]]+dataMercanciaContenedores[[#This Row],[Toneladas en contenedores desembarcadas en exterior con carga]]</f>
        <v>341756</v>
      </c>
      <c r="U331" s="3">
        <f>+dataMercanciaContenedores[[#This Row],[Toneladas en contenedores embarcadas en exterior vacíos]]+dataMercanciaContenedores[[#This Row],[Toneladas en contenedores desembarcadas en exterior vacíos]]</f>
        <v>8531</v>
      </c>
      <c r="V331" s="3">
        <f>+dataMercanciaContenedores[[#This Row],[TOTAL toneladas en contenedores en exterior con carga]]+dataMercanciaContenedores[[#This Row],[TOTAL toneladas en contenedores en exterior vacíos]]</f>
        <v>350287</v>
      </c>
      <c r="W331" s="3">
        <f>+dataMercanciaContenedores[[#This Row],[Toneladas en contenedores embarcadas en cabotaje con carga]]+dataMercanciaContenedores[[#This Row],[Toneladas en contenedores embarcadas en exterior con carga]]</f>
        <v>451932</v>
      </c>
      <c r="X331" s="3">
        <f>+dataMercanciaContenedores[[#This Row],[Toneladas en contenedores embarcadas en cabotaje vacíos]]+dataMercanciaContenedores[[#This Row],[Toneladas en contenedores embarcadas en exterior vacíos]]</f>
        <v>269688</v>
      </c>
      <c r="Y331" s="3">
        <f>+dataMercanciaContenedores[[#This Row],[TOTAL Toneladas en contenedores con carga embarcadas]]+dataMercanciaContenedores[[#This Row],[TOTAL Toneladas en contenedores vacíos embarcadas]]</f>
        <v>721620</v>
      </c>
      <c r="Z331" s="3">
        <f>+dataMercanciaContenedores[[#This Row],[Toneladas en contenedores desembarcadas en cabotaje con carga]]+dataMercanciaContenedores[[#This Row],[Toneladas en contenedores desembarcadas en exterior con carga]]</f>
        <v>1729185</v>
      </c>
      <c r="AA331" s="3">
        <f>+dataMercanciaContenedores[[#This Row],[Toneladas en contenedores desembarcadas en cabotaje vacíos]]+dataMercanciaContenedores[[#This Row],[Toneladas en contenedores desembarcadas en exterior vacíos]]</f>
        <v>33050</v>
      </c>
      <c r="AB331" s="3">
        <f>+dataMercanciaContenedores[[#This Row],[TOTAL Toneladas en contenedores con carga desembarcadas]]+dataMercanciaContenedores[[#This Row],[TOTAL Toneladas en contenedores vacíos desembarcadas]]</f>
        <v>1762235</v>
      </c>
      <c r="AC331" s="3">
        <f>+dataMercanciaContenedores[[#This Row],[TOTAL toneladas embarcadas en contenedor]]+dataMercanciaContenedores[[#This Row],[TOTAL toneladas desembarcadas en contenedor]]</f>
        <v>2483855</v>
      </c>
    </row>
    <row r="332" spans="1:29" hidden="1" x14ac:dyDescent="0.2">
      <c r="A332" s="1">
        <v>2014</v>
      </c>
      <c r="B332" s="1" t="s">
        <v>32</v>
      </c>
      <c r="C332" s="1" t="s">
        <v>40</v>
      </c>
      <c r="D332" s="1" t="s">
        <v>41</v>
      </c>
      <c r="E332" s="2">
        <v>0</v>
      </c>
      <c r="F332" s="2">
        <v>0</v>
      </c>
      <c r="G332" s="3">
        <f>+dataMercanciaContenedores[[#This Row],[Toneladas en contenedores embarcadas en cabotaje con carga]]+dataMercanciaContenedores[[#This Row],[Toneladas en contenedores embarcadas en cabotaje vacíos]]</f>
        <v>0</v>
      </c>
      <c r="H332" s="2">
        <v>0</v>
      </c>
      <c r="I332" s="2">
        <v>0</v>
      </c>
      <c r="J332" s="3">
        <f>+dataMercanciaContenedores[[#This Row],[Toneladas en contenedores desembarcadas en cabotaje con carga]]+dataMercanciaContenedores[[#This Row],[Toneladas en contenedores desembarcadas en cabotaje vacíos]]</f>
        <v>0</v>
      </c>
      <c r="K332" s="3">
        <f>+dataMercanciaContenedores[[#This Row],[Toneladas en contenedores embarcadas en cabotaje con carga]]+dataMercanciaContenedores[[#This Row],[Toneladas en contenedores desembarcadas en cabotaje con carga]]</f>
        <v>0</v>
      </c>
      <c r="L332" s="3">
        <f>+dataMercanciaContenedores[[#This Row],[Toneladas en contenedores embarcadas en cabotaje vacíos]]+dataMercanciaContenedores[[#This Row],[Toneladas en contenedores desembarcadas en cabotaje vacíos]]</f>
        <v>0</v>
      </c>
      <c r="M332" s="3">
        <f>+dataMercanciaContenedores[[#This Row],[TOTAL toneladas en contenedores en cabotaje con carga]]+dataMercanciaContenedores[[#This Row],[TOTAL toneladas en contenedores en cabotaje vacíos]]</f>
        <v>0</v>
      </c>
      <c r="N332" s="2">
        <v>6311</v>
      </c>
      <c r="O332" s="2">
        <v>0</v>
      </c>
      <c r="P332" s="3">
        <f>+dataMercanciaContenedores[[#This Row],[Toneladas en contenedores embarcadas en exterior con carga]]+dataMercanciaContenedores[[#This Row],[Toneladas en contenedores embarcadas en exterior vacíos]]</f>
        <v>6311</v>
      </c>
      <c r="Q332" s="2">
        <v>5857</v>
      </c>
      <c r="R332" s="2">
        <v>42</v>
      </c>
      <c r="S332" s="3">
        <f>+dataMercanciaContenedores[[#This Row],[Toneladas en contenedores desembarcadas en exterior con carga]]+dataMercanciaContenedores[[#This Row],[Toneladas en contenedores desembarcadas en exterior vacíos]]</f>
        <v>5899</v>
      </c>
      <c r="T332" s="3">
        <f>+dataMercanciaContenedores[[#This Row],[Toneladas en contenedores embarcadas en exterior con carga]]+dataMercanciaContenedores[[#This Row],[Toneladas en contenedores desembarcadas en exterior con carga]]</f>
        <v>12168</v>
      </c>
      <c r="U332" s="3">
        <f>+dataMercanciaContenedores[[#This Row],[Toneladas en contenedores embarcadas en exterior vacíos]]+dataMercanciaContenedores[[#This Row],[Toneladas en contenedores desembarcadas en exterior vacíos]]</f>
        <v>42</v>
      </c>
      <c r="V332" s="3">
        <f>+dataMercanciaContenedores[[#This Row],[TOTAL toneladas en contenedores en exterior con carga]]+dataMercanciaContenedores[[#This Row],[TOTAL toneladas en contenedores en exterior vacíos]]</f>
        <v>12210</v>
      </c>
      <c r="W332" s="3">
        <f>+dataMercanciaContenedores[[#This Row],[Toneladas en contenedores embarcadas en cabotaje con carga]]+dataMercanciaContenedores[[#This Row],[Toneladas en contenedores embarcadas en exterior con carga]]</f>
        <v>6311</v>
      </c>
      <c r="X332" s="3">
        <f>+dataMercanciaContenedores[[#This Row],[Toneladas en contenedores embarcadas en cabotaje vacíos]]+dataMercanciaContenedores[[#This Row],[Toneladas en contenedores embarcadas en exterior vacíos]]</f>
        <v>0</v>
      </c>
      <c r="Y332" s="3">
        <f>+dataMercanciaContenedores[[#This Row],[TOTAL Toneladas en contenedores con carga embarcadas]]+dataMercanciaContenedores[[#This Row],[TOTAL Toneladas en contenedores vacíos embarcadas]]</f>
        <v>6311</v>
      </c>
      <c r="Z332" s="3">
        <f>+dataMercanciaContenedores[[#This Row],[Toneladas en contenedores desembarcadas en cabotaje con carga]]+dataMercanciaContenedores[[#This Row],[Toneladas en contenedores desembarcadas en exterior con carga]]</f>
        <v>5857</v>
      </c>
      <c r="AA332" s="3">
        <f>+dataMercanciaContenedores[[#This Row],[Toneladas en contenedores desembarcadas en cabotaje vacíos]]+dataMercanciaContenedores[[#This Row],[Toneladas en contenedores desembarcadas en exterior vacíos]]</f>
        <v>42</v>
      </c>
      <c r="AB332" s="3">
        <f>+dataMercanciaContenedores[[#This Row],[TOTAL Toneladas en contenedores con carga desembarcadas]]+dataMercanciaContenedores[[#This Row],[TOTAL Toneladas en contenedores vacíos desembarcadas]]</f>
        <v>5899</v>
      </c>
      <c r="AC332" s="3">
        <f>+dataMercanciaContenedores[[#This Row],[TOTAL toneladas embarcadas en contenedor]]+dataMercanciaContenedores[[#This Row],[TOTAL toneladas desembarcadas en contenedor]]</f>
        <v>12210</v>
      </c>
    </row>
    <row r="333" spans="1:29" hidden="1" x14ac:dyDescent="0.2">
      <c r="A333" s="1">
        <v>2014</v>
      </c>
      <c r="B333" s="1" t="s">
        <v>33</v>
      </c>
      <c r="C333" s="1" t="s">
        <v>40</v>
      </c>
      <c r="D333" s="1" t="s">
        <v>41</v>
      </c>
      <c r="E333" s="2">
        <v>832544</v>
      </c>
      <c r="F333" s="2">
        <v>1449</v>
      </c>
      <c r="G333" s="3">
        <f>+dataMercanciaContenedores[[#This Row],[Toneladas en contenedores embarcadas en cabotaje con carga]]+dataMercanciaContenedores[[#This Row],[Toneladas en contenedores embarcadas en cabotaje vacíos]]</f>
        <v>833993</v>
      </c>
      <c r="H333" s="2">
        <v>103390</v>
      </c>
      <c r="I333" s="2">
        <v>149914</v>
      </c>
      <c r="J333" s="3">
        <f>+dataMercanciaContenedores[[#This Row],[Toneladas en contenedores desembarcadas en cabotaje con carga]]+dataMercanciaContenedores[[#This Row],[Toneladas en contenedores desembarcadas en cabotaje vacíos]]</f>
        <v>253304</v>
      </c>
      <c r="K333" s="3">
        <f>+dataMercanciaContenedores[[#This Row],[Toneladas en contenedores embarcadas en cabotaje con carga]]+dataMercanciaContenedores[[#This Row],[Toneladas en contenedores desembarcadas en cabotaje con carga]]</f>
        <v>935934</v>
      </c>
      <c r="L333" s="3">
        <f>+dataMercanciaContenedores[[#This Row],[Toneladas en contenedores embarcadas en cabotaje vacíos]]+dataMercanciaContenedores[[#This Row],[Toneladas en contenedores desembarcadas en cabotaje vacíos]]</f>
        <v>151363</v>
      </c>
      <c r="M333" s="3">
        <f>+dataMercanciaContenedores[[#This Row],[TOTAL toneladas en contenedores en cabotaje con carga]]+dataMercanciaContenedores[[#This Row],[TOTAL toneladas en contenedores en cabotaje vacíos]]</f>
        <v>1087297</v>
      </c>
      <c r="N333" s="2">
        <v>55031</v>
      </c>
      <c r="O333" s="2">
        <v>531</v>
      </c>
      <c r="P333" s="3">
        <f>+dataMercanciaContenedores[[#This Row],[Toneladas en contenedores embarcadas en exterior con carga]]+dataMercanciaContenedores[[#This Row],[Toneladas en contenedores embarcadas en exterior vacíos]]</f>
        <v>55562</v>
      </c>
      <c r="Q333" s="2">
        <v>118274</v>
      </c>
      <c r="R333" s="2">
        <v>8955</v>
      </c>
      <c r="S333" s="3">
        <f>+dataMercanciaContenedores[[#This Row],[Toneladas en contenedores desembarcadas en exterior con carga]]+dataMercanciaContenedores[[#This Row],[Toneladas en contenedores desembarcadas en exterior vacíos]]</f>
        <v>127229</v>
      </c>
      <c r="T333" s="3">
        <f>+dataMercanciaContenedores[[#This Row],[Toneladas en contenedores embarcadas en exterior con carga]]+dataMercanciaContenedores[[#This Row],[Toneladas en contenedores desembarcadas en exterior con carga]]</f>
        <v>173305</v>
      </c>
      <c r="U333" s="3">
        <f>+dataMercanciaContenedores[[#This Row],[Toneladas en contenedores embarcadas en exterior vacíos]]+dataMercanciaContenedores[[#This Row],[Toneladas en contenedores desembarcadas en exterior vacíos]]</f>
        <v>9486</v>
      </c>
      <c r="V333" s="3">
        <f>+dataMercanciaContenedores[[#This Row],[TOTAL toneladas en contenedores en exterior con carga]]+dataMercanciaContenedores[[#This Row],[TOTAL toneladas en contenedores en exterior vacíos]]</f>
        <v>182791</v>
      </c>
      <c r="W333" s="3">
        <f>+dataMercanciaContenedores[[#This Row],[Toneladas en contenedores embarcadas en cabotaje con carga]]+dataMercanciaContenedores[[#This Row],[Toneladas en contenedores embarcadas en exterior con carga]]</f>
        <v>887575</v>
      </c>
      <c r="X333" s="3">
        <f>+dataMercanciaContenedores[[#This Row],[Toneladas en contenedores embarcadas en cabotaje vacíos]]+dataMercanciaContenedores[[#This Row],[Toneladas en contenedores embarcadas en exterior vacíos]]</f>
        <v>1980</v>
      </c>
      <c r="Y333" s="3">
        <f>+dataMercanciaContenedores[[#This Row],[TOTAL Toneladas en contenedores con carga embarcadas]]+dataMercanciaContenedores[[#This Row],[TOTAL Toneladas en contenedores vacíos embarcadas]]</f>
        <v>889555</v>
      </c>
      <c r="Z333" s="3">
        <f>+dataMercanciaContenedores[[#This Row],[Toneladas en contenedores desembarcadas en cabotaje con carga]]+dataMercanciaContenedores[[#This Row],[Toneladas en contenedores desembarcadas en exterior con carga]]</f>
        <v>221664</v>
      </c>
      <c r="AA333" s="3">
        <f>+dataMercanciaContenedores[[#This Row],[Toneladas en contenedores desembarcadas en cabotaje vacíos]]+dataMercanciaContenedores[[#This Row],[Toneladas en contenedores desembarcadas en exterior vacíos]]</f>
        <v>158869</v>
      </c>
      <c r="AB333" s="3">
        <f>+dataMercanciaContenedores[[#This Row],[TOTAL Toneladas en contenedores con carga desembarcadas]]+dataMercanciaContenedores[[#This Row],[TOTAL Toneladas en contenedores vacíos desembarcadas]]</f>
        <v>380533</v>
      </c>
      <c r="AC333" s="3">
        <f>+dataMercanciaContenedores[[#This Row],[TOTAL toneladas embarcadas en contenedor]]+dataMercanciaContenedores[[#This Row],[TOTAL toneladas desembarcadas en contenedor]]</f>
        <v>1270088</v>
      </c>
    </row>
    <row r="334" spans="1:29" hidden="1" x14ac:dyDescent="0.2">
      <c r="A334" s="1">
        <v>2014</v>
      </c>
      <c r="B334" s="1" t="s">
        <v>34</v>
      </c>
      <c r="C334" s="1" t="s">
        <v>40</v>
      </c>
      <c r="D334" s="1" t="s">
        <v>41</v>
      </c>
      <c r="E334" s="2">
        <v>129049</v>
      </c>
      <c r="F334" s="2">
        <v>8694</v>
      </c>
      <c r="G334" s="3">
        <f>+dataMercanciaContenedores[[#This Row],[Toneladas en contenedores embarcadas en cabotaje con carga]]+dataMercanciaContenedores[[#This Row],[Toneladas en contenedores embarcadas en cabotaje vacíos]]</f>
        <v>137743</v>
      </c>
      <c r="H334" s="2">
        <v>63443</v>
      </c>
      <c r="I334" s="2">
        <v>12021</v>
      </c>
      <c r="J334" s="3">
        <f>+dataMercanciaContenedores[[#This Row],[Toneladas en contenedores desembarcadas en cabotaje con carga]]+dataMercanciaContenedores[[#This Row],[Toneladas en contenedores desembarcadas en cabotaje vacíos]]</f>
        <v>75464</v>
      </c>
      <c r="K334" s="3">
        <f>+dataMercanciaContenedores[[#This Row],[Toneladas en contenedores embarcadas en cabotaje con carga]]+dataMercanciaContenedores[[#This Row],[Toneladas en contenedores desembarcadas en cabotaje con carga]]</f>
        <v>192492</v>
      </c>
      <c r="L334" s="3">
        <f>+dataMercanciaContenedores[[#This Row],[Toneladas en contenedores embarcadas en cabotaje vacíos]]+dataMercanciaContenedores[[#This Row],[Toneladas en contenedores desembarcadas en cabotaje vacíos]]</f>
        <v>20715</v>
      </c>
      <c r="M334" s="3">
        <f>+dataMercanciaContenedores[[#This Row],[TOTAL toneladas en contenedores en cabotaje con carga]]+dataMercanciaContenedores[[#This Row],[TOTAL toneladas en contenedores en cabotaje vacíos]]</f>
        <v>213207</v>
      </c>
      <c r="N334" s="2">
        <v>712764</v>
      </c>
      <c r="O334" s="2">
        <v>16702</v>
      </c>
      <c r="P334" s="3">
        <f>+dataMercanciaContenedores[[#This Row],[Toneladas en contenedores embarcadas en exterior con carga]]+dataMercanciaContenedores[[#This Row],[Toneladas en contenedores embarcadas en exterior vacíos]]</f>
        <v>729466</v>
      </c>
      <c r="Q334" s="2">
        <v>627074</v>
      </c>
      <c r="R334" s="2">
        <v>40466</v>
      </c>
      <c r="S334" s="3">
        <f>+dataMercanciaContenedores[[#This Row],[Toneladas en contenedores desembarcadas en exterior con carga]]+dataMercanciaContenedores[[#This Row],[Toneladas en contenedores desembarcadas en exterior vacíos]]</f>
        <v>667540</v>
      </c>
      <c r="T334" s="3">
        <f>+dataMercanciaContenedores[[#This Row],[Toneladas en contenedores embarcadas en exterior con carga]]+dataMercanciaContenedores[[#This Row],[Toneladas en contenedores desembarcadas en exterior con carga]]</f>
        <v>1339838</v>
      </c>
      <c r="U334" s="3">
        <f>+dataMercanciaContenedores[[#This Row],[Toneladas en contenedores embarcadas en exterior vacíos]]+dataMercanciaContenedores[[#This Row],[Toneladas en contenedores desembarcadas en exterior vacíos]]</f>
        <v>57168</v>
      </c>
      <c r="V334" s="3">
        <f>+dataMercanciaContenedores[[#This Row],[TOTAL toneladas en contenedores en exterior con carga]]+dataMercanciaContenedores[[#This Row],[TOTAL toneladas en contenedores en exterior vacíos]]</f>
        <v>1397006</v>
      </c>
      <c r="W334" s="3">
        <f>+dataMercanciaContenedores[[#This Row],[Toneladas en contenedores embarcadas en cabotaje con carga]]+dataMercanciaContenedores[[#This Row],[Toneladas en contenedores embarcadas en exterior con carga]]</f>
        <v>841813</v>
      </c>
      <c r="X334" s="3">
        <f>+dataMercanciaContenedores[[#This Row],[Toneladas en contenedores embarcadas en cabotaje vacíos]]+dataMercanciaContenedores[[#This Row],[Toneladas en contenedores embarcadas en exterior vacíos]]</f>
        <v>25396</v>
      </c>
      <c r="Y334" s="3">
        <f>+dataMercanciaContenedores[[#This Row],[TOTAL Toneladas en contenedores con carga embarcadas]]+dataMercanciaContenedores[[#This Row],[TOTAL Toneladas en contenedores vacíos embarcadas]]</f>
        <v>867209</v>
      </c>
      <c r="Z334" s="3">
        <f>+dataMercanciaContenedores[[#This Row],[Toneladas en contenedores desembarcadas en cabotaje con carga]]+dataMercanciaContenedores[[#This Row],[Toneladas en contenedores desembarcadas en exterior con carga]]</f>
        <v>690517</v>
      </c>
      <c r="AA334" s="3">
        <f>+dataMercanciaContenedores[[#This Row],[Toneladas en contenedores desembarcadas en cabotaje vacíos]]+dataMercanciaContenedores[[#This Row],[Toneladas en contenedores desembarcadas en exterior vacíos]]</f>
        <v>52487</v>
      </c>
      <c r="AB334" s="3">
        <f>+dataMercanciaContenedores[[#This Row],[TOTAL Toneladas en contenedores con carga desembarcadas]]+dataMercanciaContenedores[[#This Row],[TOTAL Toneladas en contenedores vacíos desembarcadas]]</f>
        <v>743004</v>
      </c>
      <c r="AC334" s="3">
        <f>+dataMercanciaContenedores[[#This Row],[TOTAL toneladas embarcadas en contenedor]]+dataMercanciaContenedores[[#This Row],[TOTAL toneladas desembarcadas en contenedor]]</f>
        <v>1610213</v>
      </c>
    </row>
    <row r="335" spans="1:29" hidden="1" x14ac:dyDescent="0.2">
      <c r="A335" s="1">
        <v>2014</v>
      </c>
      <c r="B335" s="1" t="s">
        <v>35</v>
      </c>
      <c r="C335" s="1" t="s">
        <v>40</v>
      </c>
      <c r="D335" s="1" t="s">
        <v>41</v>
      </c>
      <c r="E335" s="2">
        <v>1609363</v>
      </c>
      <c r="F335" s="2">
        <v>59430</v>
      </c>
      <c r="G335" s="3">
        <f>+dataMercanciaContenedores[[#This Row],[Toneladas en contenedores embarcadas en cabotaje con carga]]+dataMercanciaContenedores[[#This Row],[Toneladas en contenedores embarcadas en cabotaje vacíos]]</f>
        <v>1668793</v>
      </c>
      <c r="H335" s="2">
        <v>1261167</v>
      </c>
      <c r="I335" s="2">
        <v>127182</v>
      </c>
      <c r="J335" s="3">
        <f>+dataMercanciaContenedores[[#This Row],[Toneladas en contenedores desembarcadas en cabotaje con carga]]+dataMercanciaContenedores[[#This Row],[Toneladas en contenedores desembarcadas en cabotaje vacíos]]</f>
        <v>1388349</v>
      </c>
      <c r="K335" s="3">
        <f>+dataMercanciaContenedores[[#This Row],[Toneladas en contenedores embarcadas en cabotaje con carga]]+dataMercanciaContenedores[[#This Row],[Toneladas en contenedores desembarcadas en cabotaje con carga]]</f>
        <v>2870530</v>
      </c>
      <c r="L335" s="3">
        <f>+dataMercanciaContenedores[[#This Row],[Toneladas en contenedores embarcadas en cabotaje vacíos]]+dataMercanciaContenedores[[#This Row],[Toneladas en contenedores desembarcadas en cabotaje vacíos]]</f>
        <v>186612</v>
      </c>
      <c r="M335" s="3">
        <f>+dataMercanciaContenedores[[#This Row],[TOTAL toneladas en contenedores en cabotaje con carga]]+dataMercanciaContenedores[[#This Row],[TOTAL toneladas en contenedores en cabotaje vacíos]]</f>
        <v>3057142</v>
      </c>
      <c r="N335" s="2">
        <f>25047434+6602</f>
        <v>25054036</v>
      </c>
      <c r="O335" s="2">
        <v>895100</v>
      </c>
      <c r="P335" s="3">
        <f>+dataMercanciaContenedores[[#This Row],[Toneladas en contenedores embarcadas en exterior con carga]]+dataMercanciaContenedores[[#This Row],[Toneladas en contenedores embarcadas en exterior vacíos]]</f>
        <v>25949136</v>
      </c>
      <c r="Q335" s="2">
        <f>19089001+7807</f>
        <v>19096808</v>
      </c>
      <c r="R335" s="2">
        <v>1201055</v>
      </c>
      <c r="S335" s="3">
        <f>+dataMercanciaContenedores[[#This Row],[Toneladas en contenedores desembarcadas en exterior con carga]]+dataMercanciaContenedores[[#This Row],[Toneladas en contenedores desembarcadas en exterior vacíos]]</f>
        <v>20297863</v>
      </c>
      <c r="T335" s="3">
        <f>+dataMercanciaContenedores[[#This Row],[Toneladas en contenedores embarcadas en exterior con carga]]+dataMercanciaContenedores[[#This Row],[Toneladas en contenedores desembarcadas en exterior con carga]]</f>
        <v>44150844</v>
      </c>
      <c r="U335" s="3">
        <f>+dataMercanciaContenedores[[#This Row],[Toneladas en contenedores embarcadas en exterior vacíos]]+dataMercanciaContenedores[[#This Row],[Toneladas en contenedores desembarcadas en exterior vacíos]]</f>
        <v>2096155</v>
      </c>
      <c r="V335" s="3">
        <f>+dataMercanciaContenedores[[#This Row],[TOTAL toneladas en contenedores en exterior con carga]]+dataMercanciaContenedores[[#This Row],[TOTAL toneladas en contenedores en exterior vacíos]]</f>
        <v>46246999</v>
      </c>
      <c r="W335" s="3">
        <f>+dataMercanciaContenedores[[#This Row],[Toneladas en contenedores embarcadas en cabotaje con carga]]+dataMercanciaContenedores[[#This Row],[Toneladas en contenedores embarcadas en exterior con carga]]</f>
        <v>26663399</v>
      </c>
      <c r="X335" s="3">
        <f>+dataMercanciaContenedores[[#This Row],[Toneladas en contenedores embarcadas en cabotaje vacíos]]+dataMercanciaContenedores[[#This Row],[Toneladas en contenedores embarcadas en exterior vacíos]]</f>
        <v>954530</v>
      </c>
      <c r="Y335" s="3">
        <f>+dataMercanciaContenedores[[#This Row],[TOTAL Toneladas en contenedores con carga embarcadas]]+dataMercanciaContenedores[[#This Row],[TOTAL Toneladas en contenedores vacíos embarcadas]]</f>
        <v>27617929</v>
      </c>
      <c r="Z335" s="3">
        <f>+dataMercanciaContenedores[[#This Row],[Toneladas en contenedores desembarcadas en cabotaje con carga]]+dataMercanciaContenedores[[#This Row],[Toneladas en contenedores desembarcadas en exterior con carga]]</f>
        <v>20357975</v>
      </c>
      <c r="AA335" s="3">
        <f>+dataMercanciaContenedores[[#This Row],[Toneladas en contenedores desembarcadas en cabotaje vacíos]]+dataMercanciaContenedores[[#This Row],[Toneladas en contenedores desembarcadas en exterior vacíos]]</f>
        <v>1328237</v>
      </c>
      <c r="AB335" s="3">
        <f>+dataMercanciaContenedores[[#This Row],[TOTAL Toneladas en contenedores con carga desembarcadas]]+dataMercanciaContenedores[[#This Row],[TOTAL Toneladas en contenedores vacíos desembarcadas]]</f>
        <v>21686212</v>
      </c>
      <c r="AC335" s="3">
        <f>+dataMercanciaContenedores[[#This Row],[TOTAL toneladas embarcadas en contenedor]]+dataMercanciaContenedores[[#This Row],[TOTAL toneladas desembarcadas en contenedor]]</f>
        <v>49304141</v>
      </c>
    </row>
    <row r="336" spans="1:29" hidden="1" x14ac:dyDescent="0.2">
      <c r="A336" s="1">
        <v>2014</v>
      </c>
      <c r="B336" s="1" t="s">
        <v>36</v>
      </c>
      <c r="C336" s="1" t="s">
        <v>40</v>
      </c>
      <c r="D336" s="1" t="s">
        <v>41</v>
      </c>
      <c r="E336" s="2">
        <v>71324</v>
      </c>
      <c r="F336" s="2">
        <v>21063</v>
      </c>
      <c r="G336" s="3">
        <f>+dataMercanciaContenedores[[#This Row],[Toneladas en contenedores embarcadas en cabotaje con carga]]+dataMercanciaContenedores[[#This Row],[Toneladas en contenedores embarcadas en cabotaje vacíos]]</f>
        <v>92387</v>
      </c>
      <c r="H336" s="2">
        <v>5975</v>
      </c>
      <c r="I336" s="2">
        <v>26834</v>
      </c>
      <c r="J336" s="3">
        <f>+dataMercanciaContenedores[[#This Row],[Toneladas en contenedores desembarcadas en cabotaje con carga]]+dataMercanciaContenedores[[#This Row],[Toneladas en contenedores desembarcadas en cabotaje vacíos]]</f>
        <v>32809</v>
      </c>
      <c r="K336" s="3">
        <f>+dataMercanciaContenedores[[#This Row],[Toneladas en contenedores embarcadas en cabotaje con carga]]+dataMercanciaContenedores[[#This Row],[Toneladas en contenedores desembarcadas en cabotaje con carga]]</f>
        <v>77299</v>
      </c>
      <c r="L336" s="3">
        <f>+dataMercanciaContenedores[[#This Row],[Toneladas en contenedores embarcadas en cabotaje vacíos]]+dataMercanciaContenedores[[#This Row],[Toneladas en contenedores desembarcadas en cabotaje vacíos]]</f>
        <v>47897</v>
      </c>
      <c r="M336" s="3">
        <f>+dataMercanciaContenedores[[#This Row],[TOTAL toneladas en contenedores en cabotaje con carga]]+dataMercanciaContenedores[[#This Row],[TOTAL toneladas en contenedores en cabotaje vacíos]]</f>
        <v>125196</v>
      </c>
      <c r="N336" s="2">
        <v>1129872</v>
      </c>
      <c r="O336" s="2">
        <v>23960</v>
      </c>
      <c r="P336" s="3">
        <f>+dataMercanciaContenedores[[#This Row],[Toneladas en contenedores embarcadas en exterior con carga]]+dataMercanciaContenedores[[#This Row],[Toneladas en contenedores embarcadas en exterior vacíos]]</f>
        <v>1153832</v>
      </c>
      <c r="Q336" s="2">
        <v>1104064</v>
      </c>
      <c r="R336" s="2">
        <v>19403</v>
      </c>
      <c r="S336" s="3">
        <f>+dataMercanciaContenedores[[#This Row],[Toneladas en contenedores desembarcadas en exterior con carga]]+dataMercanciaContenedores[[#This Row],[Toneladas en contenedores desembarcadas en exterior vacíos]]</f>
        <v>1123467</v>
      </c>
      <c r="T336" s="3">
        <f>+dataMercanciaContenedores[[#This Row],[Toneladas en contenedores embarcadas en exterior con carga]]+dataMercanciaContenedores[[#This Row],[Toneladas en contenedores desembarcadas en exterior con carga]]</f>
        <v>2233936</v>
      </c>
      <c r="U336" s="3">
        <f>+dataMercanciaContenedores[[#This Row],[Toneladas en contenedores embarcadas en exterior vacíos]]+dataMercanciaContenedores[[#This Row],[Toneladas en contenedores desembarcadas en exterior vacíos]]</f>
        <v>43363</v>
      </c>
      <c r="V336" s="3">
        <f>+dataMercanciaContenedores[[#This Row],[TOTAL toneladas en contenedores en exterior con carga]]+dataMercanciaContenedores[[#This Row],[TOTAL toneladas en contenedores en exterior vacíos]]</f>
        <v>2277299</v>
      </c>
      <c r="W336" s="3">
        <f>+dataMercanciaContenedores[[#This Row],[Toneladas en contenedores embarcadas en cabotaje con carga]]+dataMercanciaContenedores[[#This Row],[Toneladas en contenedores embarcadas en exterior con carga]]</f>
        <v>1201196</v>
      </c>
      <c r="X336" s="3">
        <f>+dataMercanciaContenedores[[#This Row],[Toneladas en contenedores embarcadas en cabotaje vacíos]]+dataMercanciaContenedores[[#This Row],[Toneladas en contenedores embarcadas en exterior vacíos]]</f>
        <v>45023</v>
      </c>
      <c r="Y336" s="3">
        <f>+dataMercanciaContenedores[[#This Row],[TOTAL Toneladas en contenedores con carga embarcadas]]+dataMercanciaContenedores[[#This Row],[TOTAL Toneladas en contenedores vacíos embarcadas]]</f>
        <v>1246219</v>
      </c>
      <c r="Z336" s="3">
        <f>+dataMercanciaContenedores[[#This Row],[Toneladas en contenedores desembarcadas en cabotaje con carga]]+dataMercanciaContenedores[[#This Row],[Toneladas en contenedores desembarcadas en exterior con carga]]</f>
        <v>1110039</v>
      </c>
      <c r="AA336" s="3">
        <f>+dataMercanciaContenedores[[#This Row],[Toneladas en contenedores desembarcadas en cabotaje vacíos]]+dataMercanciaContenedores[[#This Row],[Toneladas en contenedores desembarcadas en exterior vacíos]]</f>
        <v>46237</v>
      </c>
      <c r="AB336" s="3">
        <f>+dataMercanciaContenedores[[#This Row],[TOTAL Toneladas en contenedores con carga desembarcadas]]+dataMercanciaContenedores[[#This Row],[TOTAL Toneladas en contenedores vacíos desembarcadas]]</f>
        <v>1156276</v>
      </c>
      <c r="AC336" s="3">
        <f>+dataMercanciaContenedores[[#This Row],[TOTAL toneladas embarcadas en contenedor]]+dataMercanciaContenedores[[#This Row],[TOTAL toneladas desembarcadas en contenedor]]</f>
        <v>2402495</v>
      </c>
    </row>
    <row r="337" spans="1:29" hidden="1" x14ac:dyDescent="0.2">
      <c r="A337" s="1">
        <v>2014</v>
      </c>
      <c r="B337" s="1" t="s">
        <v>37</v>
      </c>
      <c r="C337" s="1" t="s">
        <v>40</v>
      </c>
      <c r="D337" s="1" t="s">
        <v>41</v>
      </c>
      <c r="E337" s="2">
        <f>218953+23</f>
        <v>218976</v>
      </c>
      <c r="F337" s="2">
        <v>300</v>
      </c>
      <c r="G337" s="3">
        <f>+dataMercanciaContenedores[[#This Row],[Toneladas en contenedores embarcadas en cabotaje con carga]]+dataMercanciaContenedores[[#This Row],[Toneladas en contenedores embarcadas en cabotaje vacíos]]</f>
        <v>219276</v>
      </c>
      <c r="H337" s="2">
        <v>24066</v>
      </c>
      <c r="I337" s="2">
        <v>31876</v>
      </c>
      <c r="J337" s="3">
        <f>+dataMercanciaContenedores[[#This Row],[Toneladas en contenedores desembarcadas en cabotaje con carga]]+dataMercanciaContenedores[[#This Row],[Toneladas en contenedores desembarcadas en cabotaje vacíos]]</f>
        <v>55942</v>
      </c>
      <c r="K337" s="3">
        <f>+dataMercanciaContenedores[[#This Row],[Toneladas en contenedores embarcadas en cabotaje con carga]]+dataMercanciaContenedores[[#This Row],[Toneladas en contenedores desembarcadas en cabotaje con carga]]</f>
        <v>243042</v>
      </c>
      <c r="L337" s="3">
        <f>+dataMercanciaContenedores[[#This Row],[Toneladas en contenedores embarcadas en cabotaje vacíos]]+dataMercanciaContenedores[[#This Row],[Toneladas en contenedores desembarcadas en cabotaje vacíos]]</f>
        <v>32176</v>
      </c>
      <c r="M337" s="3">
        <f>+dataMercanciaContenedores[[#This Row],[TOTAL toneladas en contenedores en cabotaje con carga]]+dataMercanciaContenedores[[#This Row],[TOTAL toneladas en contenedores en cabotaje vacíos]]</f>
        <v>275218</v>
      </c>
      <c r="N337" s="2">
        <v>3022</v>
      </c>
      <c r="O337" s="2">
        <v>6</v>
      </c>
      <c r="P337" s="3">
        <f>+dataMercanciaContenedores[[#This Row],[Toneladas en contenedores embarcadas en exterior con carga]]+dataMercanciaContenedores[[#This Row],[Toneladas en contenedores embarcadas en exterior vacíos]]</f>
        <v>3028</v>
      </c>
      <c r="Q337" s="2">
        <v>7671</v>
      </c>
      <c r="R337" s="2">
        <v>0</v>
      </c>
      <c r="S337" s="3">
        <f>+dataMercanciaContenedores[[#This Row],[Toneladas en contenedores desembarcadas en exterior con carga]]+dataMercanciaContenedores[[#This Row],[Toneladas en contenedores desembarcadas en exterior vacíos]]</f>
        <v>7671</v>
      </c>
      <c r="T337" s="3">
        <f>+dataMercanciaContenedores[[#This Row],[Toneladas en contenedores embarcadas en exterior con carga]]+dataMercanciaContenedores[[#This Row],[Toneladas en contenedores desembarcadas en exterior con carga]]</f>
        <v>10693</v>
      </c>
      <c r="U337" s="3">
        <f>+dataMercanciaContenedores[[#This Row],[Toneladas en contenedores embarcadas en exterior vacíos]]+dataMercanciaContenedores[[#This Row],[Toneladas en contenedores desembarcadas en exterior vacíos]]</f>
        <v>6</v>
      </c>
      <c r="V337" s="3">
        <f>+dataMercanciaContenedores[[#This Row],[TOTAL toneladas en contenedores en exterior con carga]]+dataMercanciaContenedores[[#This Row],[TOTAL toneladas en contenedores en exterior vacíos]]</f>
        <v>10699</v>
      </c>
      <c r="W337" s="3">
        <f>+dataMercanciaContenedores[[#This Row],[Toneladas en contenedores embarcadas en cabotaje con carga]]+dataMercanciaContenedores[[#This Row],[Toneladas en contenedores embarcadas en exterior con carga]]</f>
        <v>221998</v>
      </c>
      <c r="X337" s="3">
        <f>+dataMercanciaContenedores[[#This Row],[Toneladas en contenedores embarcadas en cabotaje vacíos]]+dataMercanciaContenedores[[#This Row],[Toneladas en contenedores embarcadas en exterior vacíos]]</f>
        <v>306</v>
      </c>
      <c r="Y337" s="3">
        <f>+dataMercanciaContenedores[[#This Row],[TOTAL Toneladas en contenedores con carga embarcadas]]+dataMercanciaContenedores[[#This Row],[TOTAL Toneladas en contenedores vacíos embarcadas]]</f>
        <v>222304</v>
      </c>
      <c r="Z337" s="3">
        <f>+dataMercanciaContenedores[[#This Row],[Toneladas en contenedores desembarcadas en cabotaje con carga]]+dataMercanciaContenedores[[#This Row],[Toneladas en contenedores desembarcadas en exterior con carga]]</f>
        <v>31737</v>
      </c>
      <c r="AA337" s="3">
        <f>+dataMercanciaContenedores[[#This Row],[Toneladas en contenedores desembarcadas en cabotaje vacíos]]+dataMercanciaContenedores[[#This Row],[Toneladas en contenedores desembarcadas en exterior vacíos]]</f>
        <v>31876</v>
      </c>
      <c r="AB337" s="3">
        <f>+dataMercanciaContenedores[[#This Row],[TOTAL Toneladas en contenedores con carga desembarcadas]]+dataMercanciaContenedores[[#This Row],[TOTAL Toneladas en contenedores vacíos desembarcadas]]</f>
        <v>63613</v>
      </c>
      <c r="AC337" s="3">
        <f>+dataMercanciaContenedores[[#This Row],[TOTAL toneladas embarcadas en contenedor]]+dataMercanciaContenedores[[#This Row],[TOTAL toneladas desembarcadas en contenedor]]</f>
        <v>285917</v>
      </c>
    </row>
    <row r="338" spans="1:29" hidden="1" x14ac:dyDescent="0.2">
      <c r="A338" s="1">
        <v>2015</v>
      </c>
      <c r="B338" s="1" t="s">
        <v>10</v>
      </c>
      <c r="C338" s="1" t="s">
        <v>40</v>
      </c>
      <c r="D338" s="1" t="s">
        <v>41</v>
      </c>
      <c r="E338" s="2">
        <v>0</v>
      </c>
      <c r="F338" s="2">
        <v>0</v>
      </c>
      <c r="G338" s="3">
        <f>+dataMercanciaContenedores[[#This Row],[Toneladas en contenedores embarcadas en cabotaje con carga]]+dataMercanciaContenedores[[#This Row],[Toneladas en contenedores embarcadas en cabotaje vacíos]]</f>
        <v>0</v>
      </c>
      <c r="H338" s="2">
        <v>0</v>
      </c>
      <c r="I338" s="2">
        <v>204</v>
      </c>
      <c r="J338" s="3">
        <f>+dataMercanciaContenedores[[#This Row],[Toneladas en contenedores desembarcadas en cabotaje con carga]]+dataMercanciaContenedores[[#This Row],[Toneladas en contenedores desembarcadas en cabotaje vacíos]]</f>
        <v>204</v>
      </c>
      <c r="K338" s="3">
        <f>+dataMercanciaContenedores[[#This Row],[Toneladas en contenedores embarcadas en cabotaje con carga]]+dataMercanciaContenedores[[#This Row],[Toneladas en contenedores desembarcadas en cabotaje con carga]]</f>
        <v>0</v>
      </c>
      <c r="L338" s="3">
        <f>+dataMercanciaContenedores[[#This Row],[Toneladas en contenedores embarcadas en cabotaje vacíos]]+dataMercanciaContenedores[[#This Row],[Toneladas en contenedores desembarcadas en cabotaje vacíos]]</f>
        <v>204</v>
      </c>
      <c r="M338" s="3">
        <f>+dataMercanciaContenedores[[#This Row],[TOTAL toneladas en contenedores en cabotaje con carga]]+dataMercanciaContenedores[[#This Row],[TOTAL toneladas en contenedores en cabotaje vacíos]]</f>
        <v>204</v>
      </c>
      <c r="N338" s="2">
        <v>0</v>
      </c>
      <c r="O338" s="2">
        <v>92</v>
      </c>
      <c r="P338" s="3">
        <f>+dataMercanciaContenedores[[#This Row],[Toneladas en contenedores embarcadas en exterior con carga]]+dataMercanciaContenedores[[#This Row],[Toneladas en contenedores embarcadas en exterior vacíos]]</f>
        <v>92</v>
      </c>
      <c r="Q338" s="2">
        <v>2</v>
      </c>
      <c r="R338" s="2">
        <v>7</v>
      </c>
      <c r="S338" s="3">
        <f>+dataMercanciaContenedores[[#This Row],[Toneladas en contenedores desembarcadas en exterior con carga]]+dataMercanciaContenedores[[#This Row],[Toneladas en contenedores desembarcadas en exterior vacíos]]</f>
        <v>9</v>
      </c>
      <c r="T338" s="3">
        <f>+dataMercanciaContenedores[[#This Row],[Toneladas en contenedores embarcadas en exterior con carga]]+dataMercanciaContenedores[[#This Row],[Toneladas en contenedores desembarcadas en exterior con carga]]</f>
        <v>2</v>
      </c>
      <c r="U338" s="3">
        <f>+dataMercanciaContenedores[[#This Row],[Toneladas en contenedores embarcadas en exterior vacíos]]+dataMercanciaContenedores[[#This Row],[Toneladas en contenedores desembarcadas en exterior vacíos]]</f>
        <v>99</v>
      </c>
      <c r="V338" s="3">
        <f>+dataMercanciaContenedores[[#This Row],[TOTAL toneladas en contenedores en exterior con carga]]+dataMercanciaContenedores[[#This Row],[TOTAL toneladas en contenedores en exterior vacíos]]</f>
        <v>101</v>
      </c>
      <c r="W338" s="3">
        <f>+dataMercanciaContenedores[[#This Row],[Toneladas en contenedores embarcadas en cabotaje con carga]]+dataMercanciaContenedores[[#This Row],[Toneladas en contenedores embarcadas en exterior con carga]]</f>
        <v>0</v>
      </c>
      <c r="X338" s="3">
        <f>+dataMercanciaContenedores[[#This Row],[Toneladas en contenedores embarcadas en cabotaje vacíos]]+dataMercanciaContenedores[[#This Row],[Toneladas en contenedores embarcadas en exterior vacíos]]</f>
        <v>92</v>
      </c>
      <c r="Y338" s="3">
        <f>+dataMercanciaContenedores[[#This Row],[TOTAL Toneladas en contenedores con carga embarcadas]]+dataMercanciaContenedores[[#This Row],[TOTAL Toneladas en contenedores vacíos embarcadas]]</f>
        <v>92</v>
      </c>
      <c r="Z338" s="3">
        <f>+dataMercanciaContenedores[[#This Row],[Toneladas en contenedores desembarcadas en cabotaje con carga]]+dataMercanciaContenedores[[#This Row],[Toneladas en contenedores desembarcadas en exterior con carga]]</f>
        <v>2</v>
      </c>
      <c r="AA338" s="3">
        <f>+dataMercanciaContenedores[[#This Row],[Toneladas en contenedores desembarcadas en cabotaje vacíos]]+dataMercanciaContenedores[[#This Row],[Toneladas en contenedores desembarcadas en exterior vacíos]]</f>
        <v>211</v>
      </c>
      <c r="AB338" s="3">
        <f>+dataMercanciaContenedores[[#This Row],[TOTAL Toneladas en contenedores con carga desembarcadas]]+dataMercanciaContenedores[[#This Row],[TOTAL Toneladas en contenedores vacíos desembarcadas]]</f>
        <v>213</v>
      </c>
      <c r="AC338" s="3">
        <f>+dataMercanciaContenedores[[#This Row],[TOTAL toneladas embarcadas en contenedor]]+dataMercanciaContenedores[[#This Row],[TOTAL toneladas desembarcadas en contenedor]]</f>
        <v>305</v>
      </c>
    </row>
    <row r="339" spans="1:29" hidden="1" x14ac:dyDescent="0.2">
      <c r="A339" s="1">
        <v>2015</v>
      </c>
      <c r="B339" s="1" t="s">
        <v>11</v>
      </c>
      <c r="C339" s="1" t="s">
        <v>40</v>
      </c>
      <c r="D339" s="1" t="s">
        <v>41</v>
      </c>
      <c r="E339" s="2">
        <v>611627</v>
      </c>
      <c r="F339" s="2">
        <v>8436</v>
      </c>
      <c r="G339" s="3">
        <f>+dataMercanciaContenedores[[#This Row],[Toneladas en contenedores embarcadas en cabotaje con carga]]+dataMercanciaContenedores[[#This Row],[Toneladas en contenedores embarcadas en cabotaje vacíos]]</f>
        <v>620063</v>
      </c>
      <c r="H339" s="2">
        <v>122830</v>
      </c>
      <c r="I339" s="2">
        <v>104044</v>
      </c>
      <c r="J339" s="3">
        <f>+dataMercanciaContenedores[[#This Row],[Toneladas en contenedores desembarcadas en cabotaje con carga]]+dataMercanciaContenedores[[#This Row],[Toneladas en contenedores desembarcadas en cabotaje vacíos]]</f>
        <v>226874</v>
      </c>
      <c r="K339" s="3">
        <f>+dataMercanciaContenedores[[#This Row],[Toneladas en contenedores embarcadas en cabotaje con carga]]+dataMercanciaContenedores[[#This Row],[Toneladas en contenedores desembarcadas en cabotaje con carga]]</f>
        <v>734457</v>
      </c>
      <c r="L339" s="3">
        <f>+dataMercanciaContenedores[[#This Row],[Toneladas en contenedores embarcadas en cabotaje vacíos]]+dataMercanciaContenedores[[#This Row],[Toneladas en contenedores desembarcadas en cabotaje vacíos]]</f>
        <v>112480</v>
      </c>
      <c r="M339" s="3">
        <f>+dataMercanciaContenedores[[#This Row],[TOTAL toneladas en contenedores en cabotaje con carga]]+dataMercanciaContenedores[[#This Row],[TOTAL toneladas en contenedores en cabotaje vacíos]]</f>
        <v>846937</v>
      </c>
      <c r="N339" s="2">
        <v>68776</v>
      </c>
      <c r="O339" s="2">
        <v>635</v>
      </c>
      <c r="P339" s="3">
        <f>+dataMercanciaContenedores[[#This Row],[Toneladas en contenedores embarcadas en exterior con carga]]+dataMercanciaContenedores[[#This Row],[Toneladas en contenedores embarcadas en exterior vacíos]]</f>
        <v>69411</v>
      </c>
      <c r="Q339" s="2">
        <v>54660</v>
      </c>
      <c r="R339" s="2">
        <v>12198</v>
      </c>
      <c r="S339" s="3">
        <f>+dataMercanciaContenedores[[#This Row],[Toneladas en contenedores desembarcadas en exterior con carga]]+dataMercanciaContenedores[[#This Row],[Toneladas en contenedores desembarcadas en exterior vacíos]]</f>
        <v>66858</v>
      </c>
      <c r="T339" s="3">
        <f>+dataMercanciaContenedores[[#This Row],[Toneladas en contenedores embarcadas en exterior con carga]]+dataMercanciaContenedores[[#This Row],[Toneladas en contenedores desembarcadas en exterior con carga]]</f>
        <v>123436</v>
      </c>
      <c r="U339" s="3">
        <f>+dataMercanciaContenedores[[#This Row],[Toneladas en contenedores embarcadas en exterior vacíos]]+dataMercanciaContenedores[[#This Row],[Toneladas en contenedores desembarcadas en exterior vacíos]]</f>
        <v>12833</v>
      </c>
      <c r="V339" s="3">
        <f>+dataMercanciaContenedores[[#This Row],[TOTAL toneladas en contenedores en exterior con carga]]+dataMercanciaContenedores[[#This Row],[TOTAL toneladas en contenedores en exterior vacíos]]</f>
        <v>136269</v>
      </c>
      <c r="W339" s="3">
        <f>+dataMercanciaContenedores[[#This Row],[Toneladas en contenedores embarcadas en cabotaje con carga]]+dataMercanciaContenedores[[#This Row],[Toneladas en contenedores embarcadas en exterior con carga]]</f>
        <v>680403</v>
      </c>
      <c r="X339" s="3">
        <f>+dataMercanciaContenedores[[#This Row],[Toneladas en contenedores embarcadas en cabotaje vacíos]]+dataMercanciaContenedores[[#This Row],[Toneladas en contenedores embarcadas en exterior vacíos]]</f>
        <v>9071</v>
      </c>
      <c r="Y339" s="3">
        <f>+dataMercanciaContenedores[[#This Row],[TOTAL Toneladas en contenedores con carga embarcadas]]+dataMercanciaContenedores[[#This Row],[TOTAL Toneladas en contenedores vacíos embarcadas]]</f>
        <v>689474</v>
      </c>
      <c r="Z339" s="3">
        <f>+dataMercanciaContenedores[[#This Row],[Toneladas en contenedores desembarcadas en cabotaje con carga]]+dataMercanciaContenedores[[#This Row],[Toneladas en contenedores desembarcadas en exterior con carga]]</f>
        <v>177490</v>
      </c>
      <c r="AA339" s="3">
        <f>+dataMercanciaContenedores[[#This Row],[Toneladas en contenedores desembarcadas en cabotaje vacíos]]+dataMercanciaContenedores[[#This Row],[Toneladas en contenedores desembarcadas en exterior vacíos]]</f>
        <v>116242</v>
      </c>
      <c r="AB339" s="3">
        <f>+dataMercanciaContenedores[[#This Row],[TOTAL Toneladas en contenedores con carga desembarcadas]]+dataMercanciaContenedores[[#This Row],[TOTAL Toneladas en contenedores vacíos desembarcadas]]</f>
        <v>293732</v>
      </c>
      <c r="AC339" s="3">
        <f>+dataMercanciaContenedores[[#This Row],[TOTAL toneladas embarcadas en contenedor]]+dataMercanciaContenedores[[#This Row],[TOTAL toneladas desembarcadas en contenedor]]</f>
        <v>983206</v>
      </c>
    </row>
    <row r="340" spans="1:29" hidden="1" x14ac:dyDescent="0.2">
      <c r="A340" s="1">
        <v>2015</v>
      </c>
      <c r="B340" s="1" t="s">
        <v>12</v>
      </c>
      <c r="C340" s="1" t="s">
        <v>40</v>
      </c>
      <c r="D340" s="1" t="s">
        <v>41</v>
      </c>
      <c r="E340" s="2">
        <v>23020</v>
      </c>
      <c r="F340" s="2">
        <v>556</v>
      </c>
      <c r="G340" s="3">
        <f>+dataMercanciaContenedores[[#This Row],[Toneladas en contenedores embarcadas en cabotaje con carga]]+dataMercanciaContenedores[[#This Row],[Toneladas en contenedores embarcadas en cabotaje vacíos]]</f>
        <v>23576</v>
      </c>
      <c r="H340" s="2">
        <v>21034</v>
      </c>
      <c r="I340" s="2">
        <v>53</v>
      </c>
      <c r="J340" s="3">
        <f>+dataMercanciaContenedores[[#This Row],[Toneladas en contenedores desembarcadas en cabotaje con carga]]+dataMercanciaContenedores[[#This Row],[Toneladas en contenedores desembarcadas en cabotaje vacíos]]</f>
        <v>21087</v>
      </c>
      <c r="K340" s="3">
        <f>+dataMercanciaContenedores[[#This Row],[Toneladas en contenedores embarcadas en cabotaje con carga]]+dataMercanciaContenedores[[#This Row],[Toneladas en contenedores desembarcadas en cabotaje con carga]]</f>
        <v>44054</v>
      </c>
      <c r="L340" s="3">
        <f>+dataMercanciaContenedores[[#This Row],[Toneladas en contenedores embarcadas en cabotaje vacíos]]+dataMercanciaContenedores[[#This Row],[Toneladas en contenedores desembarcadas en cabotaje vacíos]]</f>
        <v>609</v>
      </c>
      <c r="M340" s="3">
        <f>+dataMercanciaContenedores[[#This Row],[TOTAL toneladas en contenedores en cabotaje con carga]]+dataMercanciaContenedores[[#This Row],[TOTAL toneladas en contenedores en cabotaje vacíos]]</f>
        <v>44663</v>
      </c>
      <c r="N340" s="2">
        <v>10849</v>
      </c>
      <c r="O340" s="2">
        <v>186</v>
      </c>
      <c r="P340" s="3">
        <f>+dataMercanciaContenedores[[#This Row],[Toneladas en contenedores embarcadas en exterior con carga]]+dataMercanciaContenedores[[#This Row],[Toneladas en contenedores embarcadas en exterior vacíos]]</f>
        <v>11035</v>
      </c>
      <c r="Q340" s="2">
        <v>2687</v>
      </c>
      <c r="R340" s="2">
        <v>3221</v>
      </c>
      <c r="S340" s="3">
        <f>+dataMercanciaContenedores[[#This Row],[Toneladas en contenedores desembarcadas en exterior con carga]]+dataMercanciaContenedores[[#This Row],[Toneladas en contenedores desembarcadas en exterior vacíos]]</f>
        <v>5908</v>
      </c>
      <c r="T340" s="3">
        <f>+dataMercanciaContenedores[[#This Row],[Toneladas en contenedores embarcadas en exterior con carga]]+dataMercanciaContenedores[[#This Row],[Toneladas en contenedores desembarcadas en exterior con carga]]</f>
        <v>13536</v>
      </c>
      <c r="U340" s="3">
        <f>+dataMercanciaContenedores[[#This Row],[Toneladas en contenedores embarcadas en exterior vacíos]]+dataMercanciaContenedores[[#This Row],[Toneladas en contenedores desembarcadas en exterior vacíos]]</f>
        <v>3407</v>
      </c>
      <c r="V340" s="3">
        <f>+dataMercanciaContenedores[[#This Row],[TOTAL toneladas en contenedores en exterior con carga]]+dataMercanciaContenedores[[#This Row],[TOTAL toneladas en contenedores en exterior vacíos]]</f>
        <v>16943</v>
      </c>
      <c r="W340" s="3">
        <f>+dataMercanciaContenedores[[#This Row],[Toneladas en contenedores embarcadas en cabotaje con carga]]+dataMercanciaContenedores[[#This Row],[Toneladas en contenedores embarcadas en exterior con carga]]</f>
        <v>33869</v>
      </c>
      <c r="X340" s="3">
        <f>+dataMercanciaContenedores[[#This Row],[Toneladas en contenedores embarcadas en cabotaje vacíos]]+dataMercanciaContenedores[[#This Row],[Toneladas en contenedores embarcadas en exterior vacíos]]</f>
        <v>742</v>
      </c>
      <c r="Y340" s="3">
        <f>+dataMercanciaContenedores[[#This Row],[TOTAL Toneladas en contenedores con carga embarcadas]]+dataMercanciaContenedores[[#This Row],[TOTAL Toneladas en contenedores vacíos embarcadas]]</f>
        <v>34611</v>
      </c>
      <c r="Z340" s="3">
        <f>+dataMercanciaContenedores[[#This Row],[Toneladas en contenedores desembarcadas en cabotaje con carga]]+dataMercanciaContenedores[[#This Row],[Toneladas en contenedores desembarcadas en exterior con carga]]</f>
        <v>23721</v>
      </c>
      <c r="AA340" s="3">
        <f>+dataMercanciaContenedores[[#This Row],[Toneladas en contenedores desembarcadas en cabotaje vacíos]]+dataMercanciaContenedores[[#This Row],[Toneladas en contenedores desembarcadas en exterior vacíos]]</f>
        <v>3274</v>
      </c>
      <c r="AB340" s="3">
        <f>+dataMercanciaContenedores[[#This Row],[TOTAL Toneladas en contenedores con carga desembarcadas]]+dataMercanciaContenedores[[#This Row],[TOTAL Toneladas en contenedores vacíos desembarcadas]]</f>
        <v>26995</v>
      </c>
      <c r="AC340" s="3">
        <f>+dataMercanciaContenedores[[#This Row],[TOTAL toneladas embarcadas en contenedor]]+dataMercanciaContenedores[[#This Row],[TOTAL toneladas desembarcadas en contenedor]]</f>
        <v>61606</v>
      </c>
    </row>
    <row r="341" spans="1:29" hidden="1" x14ac:dyDescent="0.2">
      <c r="A341" s="1">
        <v>2015</v>
      </c>
      <c r="B341" s="1" t="s">
        <v>13</v>
      </c>
      <c r="C341" s="1" t="s">
        <v>40</v>
      </c>
      <c r="D341" s="1" t="s">
        <v>41</v>
      </c>
      <c r="E341" s="2">
        <v>0</v>
      </c>
      <c r="F341" s="2">
        <v>0</v>
      </c>
      <c r="G341" s="3">
        <f>+dataMercanciaContenedores[[#This Row],[Toneladas en contenedores embarcadas en cabotaje con carga]]+dataMercanciaContenedores[[#This Row],[Toneladas en contenedores embarcadas en cabotaje vacíos]]</f>
        <v>0</v>
      </c>
      <c r="H341" s="2">
        <v>0</v>
      </c>
      <c r="I341" s="2">
        <v>0</v>
      </c>
      <c r="J341" s="3">
        <f>+dataMercanciaContenedores[[#This Row],[Toneladas en contenedores desembarcadas en cabotaje con carga]]+dataMercanciaContenedores[[#This Row],[Toneladas en contenedores desembarcadas en cabotaje vacíos]]</f>
        <v>0</v>
      </c>
      <c r="K341" s="3">
        <f>+dataMercanciaContenedores[[#This Row],[Toneladas en contenedores embarcadas en cabotaje con carga]]+dataMercanciaContenedores[[#This Row],[Toneladas en contenedores desembarcadas en cabotaje con carga]]</f>
        <v>0</v>
      </c>
      <c r="L341" s="3">
        <f>+dataMercanciaContenedores[[#This Row],[Toneladas en contenedores embarcadas en cabotaje vacíos]]+dataMercanciaContenedores[[#This Row],[Toneladas en contenedores desembarcadas en cabotaje vacíos]]</f>
        <v>0</v>
      </c>
      <c r="M341" s="3">
        <f>+dataMercanciaContenedores[[#This Row],[TOTAL toneladas en contenedores en cabotaje con carga]]+dataMercanciaContenedores[[#This Row],[TOTAL toneladas en contenedores en cabotaje vacíos]]</f>
        <v>0</v>
      </c>
      <c r="N341" s="2">
        <v>0</v>
      </c>
      <c r="O341" s="2">
        <v>0</v>
      </c>
      <c r="P341" s="3">
        <f>+dataMercanciaContenedores[[#This Row],[Toneladas en contenedores embarcadas en exterior con carga]]+dataMercanciaContenedores[[#This Row],[Toneladas en contenedores embarcadas en exterior vacíos]]</f>
        <v>0</v>
      </c>
      <c r="Q341" s="2">
        <v>0</v>
      </c>
      <c r="R341" s="2">
        <v>0</v>
      </c>
      <c r="S341" s="3">
        <f>+dataMercanciaContenedores[[#This Row],[Toneladas en contenedores desembarcadas en exterior con carga]]+dataMercanciaContenedores[[#This Row],[Toneladas en contenedores desembarcadas en exterior vacíos]]</f>
        <v>0</v>
      </c>
      <c r="T341" s="3">
        <f>+dataMercanciaContenedores[[#This Row],[Toneladas en contenedores embarcadas en exterior con carga]]+dataMercanciaContenedores[[#This Row],[Toneladas en contenedores desembarcadas en exterior con carga]]</f>
        <v>0</v>
      </c>
      <c r="U341" s="3">
        <f>+dataMercanciaContenedores[[#This Row],[Toneladas en contenedores embarcadas en exterior vacíos]]+dataMercanciaContenedores[[#This Row],[Toneladas en contenedores desembarcadas en exterior vacíos]]</f>
        <v>0</v>
      </c>
      <c r="V341" s="3">
        <f>+dataMercanciaContenedores[[#This Row],[TOTAL toneladas en contenedores en exterior con carga]]+dataMercanciaContenedores[[#This Row],[TOTAL toneladas en contenedores en exterior vacíos]]</f>
        <v>0</v>
      </c>
      <c r="W341" s="3">
        <f>+dataMercanciaContenedores[[#This Row],[Toneladas en contenedores embarcadas en cabotaje con carga]]+dataMercanciaContenedores[[#This Row],[Toneladas en contenedores embarcadas en exterior con carga]]</f>
        <v>0</v>
      </c>
      <c r="X341" s="3">
        <f>+dataMercanciaContenedores[[#This Row],[Toneladas en contenedores embarcadas en cabotaje vacíos]]+dataMercanciaContenedores[[#This Row],[Toneladas en contenedores embarcadas en exterior vacíos]]</f>
        <v>0</v>
      </c>
      <c r="Y341" s="3">
        <f>+dataMercanciaContenedores[[#This Row],[TOTAL Toneladas en contenedores con carga embarcadas]]+dataMercanciaContenedores[[#This Row],[TOTAL Toneladas en contenedores vacíos embarcadas]]</f>
        <v>0</v>
      </c>
      <c r="Z341" s="3">
        <f>+dataMercanciaContenedores[[#This Row],[Toneladas en contenedores desembarcadas en cabotaje con carga]]+dataMercanciaContenedores[[#This Row],[Toneladas en contenedores desembarcadas en exterior con carga]]</f>
        <v>0</v>
      </c>
      <c r="AA341" s="3">
        <f>+dataMercanciaContenedores[[#This Row],[Toneladas en contenedores desembarcadas en cabotaje vacíos]]+dataMercanciaContenedores[[#This Row],[Toneladas en contenedores desembarcadas en exterior vacíos]]</f>
        <v>0</v>
      </c>
      <c r="AB341" s="3">
        <f>+dataMercanciaContenedores[[#This Row],[TOTAL Toneladas en contenedores con carga desembarcadas]]+dataMercanciaContenedores[[#This Row],[TOTAL Toneladas en contenedores vacíos desembarcadas]]</f>
        <v>0</v>
      </c>
      <c r="AC341" s="3">
        <f>+dataMercanciaContenedores[[#This Row],[TOTAL toneladas embarcadas en contenedor]]+dataMercanciaContenedores[[#This Row],[TOTAL toneladas desembarcadas en contenedor]]</f>
        <v>0</v>
      </c>
    </row>
    <row r="342" spans="1:29" hidden="1" x14ac:dyDescent="0.2">
      <c r="A342" s="1">
        <v>2015</v>
      </c>
      <c r="B342" s="1" t="s">
        <v>14</v>
      </c>
      <c r="C342" s="1" t="s">
        <v>40</v>
      </c>
      <c r="D342" s="1" t="s">
        <v>41</v>
      </c>
      <c r="E342" s="2">
        <v>1483252</v>
      </c>
      <c r="F342" s="2">
        <v>35000</v>
      </c>
      <c r="G342" s="3">
        <f>+dataMercanciaContenedores[[#This Row],[Toneladas en contenedores embarcadas en cabotaje con carga]]+dataMercanciaContenedores[[#This Row],[Toneladas en contenedores embarcadas en cabotaje vacíos]]</f>
        <v>1518252</v>
      </c>
      <c r="H342" s="2">
        <v>1763700</v>
      </c>
      <c r="I342" s="2">
        <v>21054</v>
      </c>
      <c r="J342" s="3">
        <f>+dataMercanciaContenedores[[#This Row],[Toneladas en contenedores desembarcadas en cabotaje con carga]]+dataMercanciaContenedores[[#This Row],[Toneladas en contenedores desembarcadas en cabotaje vacíos]]</f>
        <v>1784754</v>
      </c>
      <c r="K342" s="3">
        <f>+dataMercanciaContenedores[[#This Row],[Toneladas en contenedores embarcadas en cabotaje con carga]]+dataMercanciaContenedores[[#This Row],[Toneladas en contenedores desembarcadas en cabotaje con carga]]</f>
        <v>3246952</v>
      </c>
      <c r="L342" s="3">
        <f>+dataMercanciaContenedores[[#This Row],[Toneladas en contenedores embarcadas en cabotaje vacíos]]+dataMercanciaContenedores[[#This Row],[Toneladas en contenedores desembarcadas en cabotaje vacíos]]</f>
        <v>56054</v>
      </c>
      <c r="M342" s="3">
        <f>+dataMercanciaContenedores[[#This Row],[TOTAL toneladas en contenedores en cabotaje con carga]]+dataMercanciaContenedores[[#This Row],[TOTAL toneladas en contenedores en cabotaje vacíos]]</f>
        <v>3303006</v>
      </c>
      <c r="N342" s="2">
        <v>26042239</v>
      </c>
      <c r="O342" s="2">
        <v>702174</v>
      </c>
      <c r="P342" s="3">
        <f>+dataMercanciaContenedores[[#This Row],[Toneladas en contenedores embarcadas en exterior con carga]]+dataMercanciaContenedores[[#This Row],[Toneladas en contenedores embarcadas en exterior vacíos]]</f>
        <v>26744413</v>
      </c>
      <c r="Q342" s="2">
        <v>24585558</v>
      </c>
      <c r="R342" s="2">
        <v>843524</v>
      </c>
      <c r="S342" s="3">
        <f>+dataMercanciaContenedores[[#This Row],[Toneladas en contenedores desembarcadas en exterior con carga]]+dataMercanciaContenedores[[#This Row],[Toneladas en contenedores desembarcadas en exterior vacíos]]</f>
        <v>25429082</v>
      </c>
      <c r="T342" s="3">
        <f>+dataMercanciaContenedores[[#This Row],[Toneladas en contenedores embarcadas en exterior con carga]]+dataMercanciaContenedores[[#This Row],[Toneladas en contenedores desembarcadas en exterior con carga]]</f>
        <v>50627797</v>
      </c>
      <c r="U342" s="3">
        <f>+dataMercanciaContenedores[[#This Row],[Toneladas en contenedores embarcadas en exterior vacíos]]+dataMercanciaContenedores[[#This Row],[Toneladas en contenedores desembarcadas en exterior vacíos]]</f>
        <v>1545698</v>
      </c>
      <c r="V342" s="3">
        <f>+dataMercanciaContenedores[[#This Row],[TOTAL toneladas en contenedores en exterior con carga]]+dataMercanciaContenedores[[#This Row],[TOTAL toneladas en contenedores en exterior vacíos]]</f>
        <v>52173495</v>
      </c>
      <c r="W342" s="3">
        <f>+dataMercanciaContenedores[[#This Row],[Toneladas en contenedores embarcadas en cabotaje con carga]]+dataMercanciaContenedores[[#This Row],[Toneladas en contenedores embarcadas en exterior con carga]]</f>
        <v>27525491</v>
      </c>
      <c r="X342" s="3">
        <f>+dataMercanciaContenedores[[#This Row],[Toneladas en contenedores embarcadas en cabotaje vacíos]]+dataMercanciaContenedores[[#This Row],[Toneladas en contenedores embarcadas en exterior vacíos]]</f>
        <v>737174</v>
      </c>
      <c r="Y342" s="3">
        <f>+dataMercanciaContenedores[[#This Row],[TOTAL Toneladas en contenedores con carga embarcadas]]+dataMercanciaContenedores[[#This Row],[TOTAL Toneladas en contenedores vacíos embarcadas]]</f>
        <v>28262665</v>
      </c>
      <c r="Z342" s="3">
        <f>+dataMercanciaContenedores[[#This Row],[Toneladas en contenedores desembarcadas en cabotaje con carga]]+dataMercanciaContenedores[[#This Row],[Toneladas en contenedores desembarcadas en exterior con carga]]</f>
        <v>26349258</v>
      </c>
      <c r="AA342" s="3">
        <f>+dataMercanciaContenedores[[#This Row],[Toneladas en contenedores desembarcadas en cabotaje vacíos]]+dataMercanciaContenedores[[#This Row],[Toneladas en contenedores desembarcadas en exterior vacíos]]</f>
        <v>864578</v>
      </c>
      <c r="AB342" s="3">
        <f>+dataMercanciaContenedores[[#This Row],[TOTAL Toneladas en contenedores con carga desembarcadas]]+dataMercanciaContenedores[[#This Row],[TOTAL Toneladas en contenedores vacíos desembarcadas]]</f>
        <v>27213836</v>
      </c>
      <c r="AC342" s="3">
        <f>+dataMercanciaContenedores[[#This Row],[TOTAL toneladas embarcadas en contenedor]]+dataMercanciaContenedores[[#This Row],[TOTAL toneladas desembarcadas en contenedor]]</f>
        <v>55476501</v>
      </c>
    </row>
    <row r="343" spans="1:29" hidden="1" x14ac:dyDescent="0.2">
      <c r="A343" s="1">
        <v>2015</v>
      </c>
      <c r="B343" s="1" t="s">
        <v>15</v>
      </c>
      <c r="C343" s="1" t="s">
        <v>40</v>
      </c>
      <c r="D343" s="1" t="s">
        <v>41</v>
      </c>
      <c r="E343" s="2">
        <v>151870</v>
      </c>
      <c r="F343" s="2">
        <v>8</v>
      </c>
      <c r="G343" s="3">
        <f>+dataMercanciaContenedores[[#This Row],[Toneladas en contenedores embarcadas en cabotaje con carga]]+dataMercanciaContenedores[[#This Row],[Toneladas en contenedores embarcadas en cabotaje vacíos]]</f>
        <v>151878</v>
      </c>
      <c r="H343" s="2">
        <v>16846</v>
      </c>
      <c r="I343" s="2">
        <v>33847</v>
      </c>
      <c r="J343" s="3">
        <f>+dataMercanciaContenedores[[#This Row],[Toneladas en contenedores desembarcadas en cabotaje con carga]]+dataMercanciaContenedores[[#This Row],[Toneladas en contenedores desembarcadas en cabotaje vacíos]]</f>
        <v>50693</v>
      </c>
      <c r="K343" s="3">
        <f>+dataMercanciaContenedores[[#This Row],[Toneladas en contenedores embarcadas en cabotaje con carga]]+dataMercanciaContenedores[[#This Row],[Toneladas en contenedores desembarcadas en cabotaje con carga]]</f>
        <v>168716</v>
      </c>
      <c r="L343" s="3">
        <f>+dataMercanciaContenedores[[#This Row],[Toneladas en contenedores embarcadas en cabotaje vacíos]]+dataMercanciaContenedores[[#This Row],[Toneladas en contenedores desembarcadas en cabotaje vacíos]]</f>
        <v>33855</v>
      </c>
      <c r="M343" s="3">
        <f>+dataMercanciaContenedores[[#This Row],[TOTAL toneladas en contenedores en cabotaje con carga]]+dataMercanciaContenedores[[#This Row],[TOTAL toneladas en contenedores en cabotaje vacíos]]</f>
        <v>202571</v>
      </c>
      <c r="N343" s="2">
        <v>284762</v>
      </c>
      <c r="O343" s="2">
        <v>852</v>
      </c>
      <c r="P343" s="3">
        <f>+dataMercanciaContenedores[[#This Row],[Toneladas en contenedores embarcadas en exterior con carga]]+dataMercanciaContenedores[[#This Row],[Toneladas en contenedores embarcadas en exterior vacíos]]</f>
        <v>285614</v>
      </c>
      <c r="Q343" s="2">
        <v>119941</v>
      </c>
      <c r="R343" s="2">
        <v>12407</v>
      </c>
      <c r="S343" s="3">
        <f>+dataMercanciaContenedores[[#This Row],[Toneladas en contenedores desembarcadas en exterior con carga]]+dataMercanciaContenedores[[#This Row],[Toneladas en contenedores desembarcadas en exterior vacíos]]</f>
        <v>132348</v>
      </c>
      <c r="T343" s="3">
        <f>+dataMercanciaContenedores[[#This Row],[Toneladas en contenedores embarcadas en exterior con carga]]+dataMercanciaContenedores[[#This Row],[Toneladas en contenedores desembarcadas en exterior con carga]]</f>
        <v>404703</v>
      </c>
      <c r="U343" s="3">
        <f>+dataMercanciaContenedores[[#This Row],[Toneladas en contenedores embarcadas en exterior vacíos]]+dataMercanciaContenedores[[#This Row],[Toneladas en contenedores desembarcadas en exterior vacíos]]</f>
        <v>13259</v>
      </c>
      <c r="V343" s="3">
        <f>+dataMercanciaContenedores[[#This Row],[TOTAL toneladas en contenedores en exterior con carga]]+dataMercanciaContenedores[[#This Row],[TOTAL toneladas en contenedores en exterior vacíos]]</f>
        <v>417962</v>
      </c>
      <c r="W343" s="3">
        <f>+dataMercanciaContenedores[[#This Row],[Toneladas en contenedores embarcadas en cabotaje con carga]]+dataMercanciaContenedores[[#This Row],[Toneladas en contenedores embarcadas en exterior con carga]]</f>
        <v>436632</v>
      </c>
      <c r="X343" s="3">
        <f>+dataMercanciaContenedores[[#This Row],[Toneladas en contenedores embarcadas en cabotaje vacíos]]+dataMercanciaContenedores[[#This Row],[Toneladas en contenedores embarcadas en exterior vacíos]]</f>
        <v>860</v>
      </c>
      <c r="Y343" s="3">
        <f>+dataMercanciaContenedores[[#This Row],[TOTAL Toneladas en contenedores con carga embarcadas]]+dataMercanciaContenedores[[#This Row],[TOTAL Toneladas en contenedores vacíos embarcadas]]</f>
        <v>437492</v>
      </c>
      <c r="Z343" s="3">
        <f>+dataMercanciaContenedores[[#This Row],[Toneladas en contenedores desembarcadas en cabotaje con carga]]+dataMercanciaContenedores[[#This Row],[Toneladas en contenedores desembarcadas en exterior con carga]]</f>
        <v>136787</v>
      </c>
      <c r="AA343" s="3">
        <f>+dataMercanciaContenedores[[#This Row],[Toneladas en contenedores desembarcadas en cabotaje vacíos]]+dataMercanciaContenedores[[#This Row],[Toneladas en contenedores desembarcadas en exterior vacíos]]</f>
        <v>46254</v>
      </c>
      <c r="AB343" s="3">
        <f>+dataMercanciaContenedores[[#This Row],[TOTAL Toneladas en contenedores con carga desembarcadas]]+dataMercanciaContenedores[[#This Row],[TOTAL Toneladas en contenedores vacíos desembarcadas]]</f>
        <v>183041</v>
      </c>
      <c r="AC343" s="3">
        <f>+dataMercanciaContenedores[[#This Row],[TOTAL toneladas embarcadas en contenedor]]+dataMercanciaContenedores[[#This Row],[TOTAL toneladas desembarcadas en contenedor]]</f>
        <v>620533</v>
      </c>
    </row>
    <row r="344" spans="1:29" hidden="1" x14ac:dyDescent="0.2">
      <c r="A344" s="1">
        <v>2015</v>
      </c>
      <c r="B344" s="1" t="s">
        <v>16</v>
      </c>
      <c r="C344" s="1" t="s">
        <v>40</v>
      </c>
      <c r="D344" s="1" t="s">
        <v>41</v>
      </c>
      <c r="E344" s="2">
        <v>77828</v>
      </c>
      <c r="F344" s="2">
        <v>62294</v>
      </c>
      <c r="G344" s="3">
        <f>+dataMercanciaContenedores[[#This Row],[Toneladas en contenedores embarcadas en cabotaje con carga]]+dataMercanciaContenedores[[#This Row],[Toneladas en contenedores embarcadas en cabotaje vacíos]]</f>
        <v>140122</v>
      </c>
      <c r="H344" s="2">
        <v>498801</v>
      </c>
      <c r="I344" s="2">
        <v>3853</v>
      </c>
      <c r="J344" s="3">
        <f>+dataMercanciaContenedores[[#This Row],[Toneladas en contenedores desembarcadas en cabotaje con carga]]+dataMercanciaContenedores[[#This Row],[Toneladas en contenedores desembarcadas en cabotaje vacíos]]</f>
        <v>502654</v>
      </c>
      <c r="K344" s="3">
        <f>+dataMercanciaContenedores[[#This Row],[Toneladas en contenedores embarcadas en cabotaje con carga]]+dataMercanciaContenedores[[#This Row],[Toneladas en contenedores desembarcadas en cabotaje con carga]]</f>
        <v>576629</v>
      </c>
      <c r="L344" s="3">
        <f>+dataMercanciaContenedores[[#This Row],[Toneladas en contenedores embarcadas en cabotaje vacíos]]+dataMercanciaContenedores[[#This Row],[Toneladas en contenedores desembarcadas en cabotaje vacíos]]</f>
        <v>66147</v>
      </c>
      <c r="M344" s="3">
        <f>+dataMercanciaContenedores[[#This Row],[TOTAL toneladas en contenedores en cabotaje con carga]]+dataMercanciaContenedores[[#This Row],[TOTAL toneladas en contenedores en cabotaje vacíos]]</f>
        <v>642776</v>
      </c>
      <c r="N344" s="2">
        <v>216</v>
      </c>
      <c r="O344" s="2">
        <v>0</v>
      </c>
      <c r="P344" s="3">
        <f>+dataMercanciaContenedores[[#This Row],[Toneladas en contenedores embarcadas en exterior con carga]]+dataMercanciaContenedores[[#This Row],[Toneladas en contenedores embarcadas en exterior vacíos]]</f>
        <v>216</v>
      </c>
      <c r="Q344" s="2">
        <v>320</v>
      </c>
      <c r="R344" s="2">
        <v>0</v>
      </c>
      <c r="S344" s="3">
        <f>+dataMercanciaContenedores[[#This Row],[Toneladas en contenedores desembarcadas en exterior con carga]]+dataMercanciaContenedores[[#This Row],[Toneladas en contenedores desembarcadas en exterior vacíos]]</f>
        <v>320</v>
      </c>
      <c r="T344" s="3">
        <f>+dataMercanciaContenedores[[#This Row],[Toneladas en contenedores embarcadas en exterior con carga]]+dataMercanciaContenedores[[#This Row],[Toneladas en contenedores desembarcadas en exterior con carga]]</f>
        <v>536</v>
      </c>
      <c r="U344" s="3">
        <f>+dataMercanciaContenedores[[#This Row],[Toneladas en contenedores embarcadas en exterior vacíos]]+dataMercanciaContenedores[[#This Row],[Toneladas en contenedores desembarcadas en exterior vacíos]]</f>
        <v>0</v>
      </c>
      <c r="V344" s="3">
        <f>+dataMercanciaContenedores[[#This Row],[TOTAL toneladas en contenedores en exterior con carga]]+dataMercanciaContenedores[[#This Row],[TOTAL toneladas en contenedores en exterior vacíos]]</f>
        <v>536</v>
      </c>
      <c r="W344" s="3">
        <f>+dataMercanciaContenedores[[#This Row],[Toneladas en contenedores embarcadas en cabotaje con carga]]+dataMercanciaContenedores[[#This Row],[Toneladas en contenedores embarcadas en exterior con carga]]</f>
        <v>78044</v>
      </c>
      <c r="X344" s="3">
        <f>+dataMercanciaContenedores[[#This Row],[Toneladas en contenedores embarcadas en cabotaje vacíos]]+dataMercanciaContenedores[[#This Row],[Toneladas en contenedores embarcadas en exterior vacíos]]</f>
        <v>62294</v>
      </c>
      <c r="Y344" s="3">
        <f>+dataMercanciaContenedores[[#This Row],[TOTAL Toneladas en contenedores con carga embarcadas]]+dataMercanciaContenedores[[#This Row],[TOTAL Toneladas en contenedores vacíos embarcadas]]</f>
        <v>140338</v>
      </c>
      <c r="Z344" s="3">
        <f>+dataMercanciaContenedores[[#This Row],[Toneladas en contenedores desembarcadas en cabotaje con carga]]+dataMercanciaContenedores[[#This Row],[Toneladas en contenedores desembarcadas en exterior con carga]]</f>
        <v>499121</v>
      </c>
      <c r="AA344" s="3">
        <f>+dataMercanciaContenedores[[#This Row],[Toneladas en contenedores desembarcadas en cabotaje vacíos]]+dataMercanciaContenedores[[#This Row],[Toneladas en contenedores desembarcadas en exterior vacíos]]</f>
        <v>3853</v>
      </c>
      <c r="AB344" s="3">
        <f>+dataMercanciaContenedores[[#This Row],[TOTAL Toneladas en contenedores con carga desembarcadas]]+dataMercanciaContenedores[[#This Row],[TOTAL Toneladas en contenedores vacíos desembarcadas]]</f>
        <v>502974</v>
      </c>
      <c r="AC344" s="3">
        <f>+dataMercanciaContenedores[[#This Row],[TOTAL toneladas embarcadas en contenedor]]+dataMercanciaContenedores[[#This Row],[TOTAL toneladas desembarcadas en contenedor]]</f>
        <v>643312</v>
      </c>
    </row>
    <row r="345" spans="1:29" hidden="1" x14ac:dyDescent="0.2">
      <c r="A345" s="1">
        <v>2015</v>
      </c>
      <c r="B345" s="1" t="s">
        <v>17</v>
      </c>
      <c r="C345" s="1" t="s">
        <v>40</v>
      </c>
      <c r="D345" s="1" t="s">
        <v>41</v>
      </c>
      <c r="E345" s="2">
        <v>904475</v>
      </c>
      <c r="F345" s="2">
        <v>26487</v>
      </c>
      <c r="G345" s="3">
        <f>+dataMercanciaContenedores[[#This Row],[Toneladas en contenedores embarcadas en cabotaje con carga]]+dataMercanciaContenedores[[#This Row],[Toneladas en contenedores embarcadas en cabotaje vacíos]]</f>
        <v>930962</v>
      </c>
      <c r="H345" s="2">
        <v>189041</v>
      </c>
      <c r="I345" s="2">
        <v>169161</v>
      </c>
      <c r="J345" s="3">
        <f>+dataMercanciaContenedores[[#This Row],[Toneladas en contenedores desembarcadas en cabotaje con carga]]+dataMercanciaContenedores[[#This Row],[Toneladas en contenedores desembarcadas en cabotaje vacíos]]</f>
        <v>358202</v>
      </c>
      <c r="K345" s="3">
        <f>+dataMercanciaContenedores[[#This Row],[Toneladas en contenedores embarcadas en cabotaje con carga]]+dataMercanciaContenedores[[#This Row],[Toneladas en contenedores desembarcadas en cabotaje con carga]]</f>
        <v>1093516</v>
      </c>
      <c r="L345" s="3">
        <f>+dataMercanciaContenedores[[#This Row],[Toneladas en contenedores embarcadas en cabotaje vacíos]]+dataMercanciaContenedores[[#This Row],[Toneladas en contenedores desembarcadas en cabotaje vacíos]]</f>
        <v>195648</v>
      </c>
      <c r="M345" s="3">
        <f>+dataMercanciaContenedores[[#This Row],[TOTAL toneladas en contenedores en cabotaje con carga]]+dataMercanciaContenedores[[#This Row],[TOTAL toneladas en contenedores en cabotaje vacíos]]</f>
        <v>1289164</v>
      </c>
      <c r="N345" s="2">
        <v>9909829</v>
      </c>
      <c r="O345" s="2">
        <v>215169</v>
      </c>
      <c r="P345" s="3">
        <f>+dataMercanciaContenedores[[#This Row],[Toneladas en contenedores embarcadas en exterior con carga]]+dataMercanciaContenedores[[#This Row],[Toneladas en contenedores embarcadas en exterior vacíos]]</f>
        <v>10124998</v>
      </c>
      <c r="Q345" s="2">
        <v>6725043</v>
      </c>
      <c r="R345" s="2">
        <v>577899</v>
      </c>
      <c r="S345" s="3">
        <f>+dataMercanciaContenedores[[#This Row],[Toneladas en contenedores desembarcadas en exterior con carga]]+dataMercanciaContenedores[[#This Row],[Toneladas en contenedores desembarcadas en exterior vacíos]]</f>
        <v>7302942</v>
      </c>
      <c r="T345" s="3">
        <f>+dataMercanciaContenedores[[#This Row],[Toneladas en contenedores embarcadas en exterior con carga]]+dataMercanciaContenedores[[#This Row],[Toneladas en contenedores desembarcadas en exterior con carga]]</f>
        <v>16634872</v>
      </c>
      <c r="U345" s="3">
        <f>+dataMercanciaContenedores[[#This Row],[Toneladas en contenedores embarcadas en exterior vacíos]]+dataMercanciaContenedores[[#This Row],[Toneladas en contenedores desembarcadas en exterior vacíos]]</f>
        <v>793068</v>
      </c>
      <c r="V345" s="3">
        <f>+dataMercanciaContenedores[[#This Row],[TOTAL toneladas en contenedores en exterior con carga]]+dataMercanciaContenedores[[#This Row],[TOTAL toneladas en contenedores en exterior vacíos]]</f>
        <v>17427940</v>
      </c>
      <c r="W345" s="3">
        <f>+dataMercanciaContenedores[[#This Row],[Toneladas en contenedores embarcadas en cabotaje con carga]]+dataMercanciaContenedores[[#This Row],[Toneladas en contenedores embarcadas en exterior con carga]]</f>
        <v>10814304</v>
      </c>
      <c r="X345" s="3">
        <f>+dataMercanciaContenedores[[#This Row],[Toneladas en contenedores embarcadas en cabotaje vacíos]]+dataMercanciaContenedores[[#This Row],[Toneladas en contenedores embarcadas en exterior vacíos]]</f>
        <v>241656</v>
      </c>
      <c r="Y345" s="3">
        <f>+dataMercanciaContenedores[[#This Row],[TOTAL Toneladas en contenedores con carga embarcadas]]+dataMercanciaContenedores[[#This Row],[TOTAL Toneladas en contenedores vacíos embarcadas]]</f>
        <v>11055960</v>
      </c>
      <c r="Z345" s="3">
        <f>+dataMercanciaContenedores[[#This Row],[Toneladas en contenedores desembarcadas en cabotaje con carga]]+dataMercanciaContenedores[[#This Row],[Toneladas en contenedores desembarcadas en exterior con carga]]</f>
        <v>6914084</v>
      </c>
      <c r="AA345" s="3">
        <f>+dataMercanciaContenedores[[#This Row],[Toneladas en contenedores desembarcadas en cabotaje vacíos]]+dataMercanciaContenedores[[#This Row],[Toneladas en contenedores desembarcadas en exterior vacíos]]</f>
        <v>747060</v>
      </c>
      <c r="AB345" s="3">
        <f>+dataMercanciaContenedores[[#This Row],[TOTAL Toneladas en contenedores con carga desembarcadas]]+dataMercanciaContenedores[[#This Row],[TOTAL Toneladas en contenedores vacíos desembarcadas]]</f>
        <v>7661144</v>
      </c>
      <c r="AC345" s="3">
        <f>+dataMercanciaContenedores[[#This Row],[TOTAL toneladas embarcadas en contenedor]]+dataMercanciaContenedores[[#This Row],[TOTAL toneladas desembarcadas en contenedor]]</f>
        <v>18717104</v>
      </c>
    </row>
    <row r="346" spans="1:29" hidden="1" x14ac:dyDescent="0.2">
      <c r="A346" s="1">
        <v>2015</v>
      </c>
      <c r="B346" s="1" t="s">
        <v>18</v>
      </c>
      <c r="C346" s="1" t="s">
        <v>40</v>
      </c>
      <c r="D346" s="1" t="s">
        <v>41</v>
      </c>
      <c r="E346" s="2">
        <v>209741</v>
      </c>
      <c r="F346" s="2">
        <v>8779</v>
      </c>
      <c r="G346" s="3">
        <f>+dataMercanciaContenedores[[#This Row],[Toneladas en contenedores embarcadas en cabotaje con carga]]+dataMercanciaContenedores[[#This Row],[Toneladas en contenedores embarcadas en cabotaje vacíos]]</f>
        <v>218520</v>
      </c>
      <c r="H346" s="2">
        <v>43798</v>
      </c>
      <c r="I346" s="2">
        <v>97438</v>
      </c>
      <c r="J346" s="3">
        <f>+dataMercanciaContenedores[[#This Row],[Toneladas en contenedores desembarcadas en cabotaje con carga]]+dataMercanciaContenedores[[#This Row],[Toneladas en contenedores desembarcadas en cabotaje vacíos]]</f>
        <v>141236</v>
      </c>
      <c r="K346" s="3">
        <f>+dataMercanciaContenedores[[#This Row],[Toneladas en contenedores embarcadas en cabotaje con carga]]+dataMercanciaContenedores[[#This Row],[Toneladas en contenedores desembarcadas en cabotaje con carga]]</f>
        <v>253539</v>
      </c>
      <c r="L346" s="3">
        <f>+dataMercanciaContenedores[[#This Row],[Toneladas en contenedores embarcadas en cabotaje vacíos]]+dataMercanciaContenedores[[#This Row],[Toneladas en contenedores desembarcadas en cabotaje vacíos]]</f>
        <v>106217</v>
      </c>
      <c r="M346" s="3">
        <f>+dataMercanciaContenedores[[#This Row],[TOTAL toneladas en contenedores en cabotaje con carga]]+dataMercanciaContenedores[[#This Row],[TOTAL toneladas en contenedores en cabotaje vacíos]]</f>
        <v>359756</v>
      </c>
      <c r="N346" s="2">
        <v>3775089</v>
      </c>
      <c r="O346" s="2">
        <v>13092</v>
      </c>
      <c r="P346" s="3">
        <f>+dataMercanciaContenedores[[#This Row],[Toneladas en contenedores embarcadas en exterior con carga]]+dataMercanciaContenedores[[#This Row],[Toneladas en contenedores embarcadas en exterior vacíos]]</f>
        <v>3788181</v>
      </c>
      <c r="Q346" s="2">
        <v>2098324</v>
      </c>
      <c r="R346" s="2">
        <v>216348</v>
      </c>
      <c r="S346" s="3">
        <f>+dataMercanciaContenedores[[#This Row],[Toneladas en contenedores desembarcadas en exterior con carga]]+dataMercanciaContenedores[[#This Row],[Toneladas en contenedores desembarcadas en exterior vacíos]]</f>
        <v>2314672</v>
      </c>
      <c r="T346" s="3">
        <f>+dataMercanciaContenedores[[#This Row],[Toneladas en contenedores embarcadas en exterior con carga]]+dataMercanciaContenedores[[#This Row],[Toneladas en contenedores desembarcadas en exterior con carga]]</f>
        <v>5873413</v>
      </c>
      <c r="U346" s="3">
        <f>+dataMercanciaContenedores[[#This Row],[Toneladas en contenedores embarcadas en exterior vacíos]]+dataMercanciaContenedores[[#This Row],[Toneladas en contenedores desembarcadas en exterior vacíos]]</f>
        <v>229440</v>
      </c>
      <c r="V346" s="3">
        <f>+dataMercanciaContenedores[[#This Row],[TOTAL toneladas en contenedores en exterior con carga]]+dataMercanciaContenedores[[#This Row],[TOTAL toneladas en contenedores en exterior vacíos]]</f>
        <v>6102853</v>
      </c>
      <c r="W346" s="3">
        <f>+dataMercanciaContenedores[[#This Row],[Toneladas en contenedores embarcadas en cabotaje con carga]]+dataMercanciaContenedores[[#This Row],[Toneladas en contenedores embarcadas en exterior con carga]]</f>
        <v>3984830</v>
      </c>
      <c r="X346" s="3">
        <f>+dataMercanciaContenedores[[#This Row],[Toneladas en contenedores embarcadas en cabotaje vacíos]]+dataMercanciaContenedores[[#This Row],[Toneladas en contenedores embarcadas en exterior vacíos]]</f>
        <v>21871</v>
      </c>
      <c r="Y346" s="3">
        <f>+dataMercanciaContenedores[[#This Row],[TOTAL Toneladas en contenedores con carga embarcadas]]+dataMercanciaContenedores[[#This Row],[TOTAL Toneladas en contenedores vacíos embarcadas]]</f>
        <v>4006701</v>
      </c>
      <c r="Z346" s="3">
        <f>+dataMercanciaContenedores[[#This Row],[Toneladas en contenedores desembarcadas en cabotaje con carga]]+dataMercanciaContenedores[[#This Row],[Toneladas en contenedores desembarcadas en exterior con carga]]</f>
        <v>2142122</v>
      </c>
      <c r="AA346" s="3">
        <f>+dataMercanciaContenedores[[#This Row],[Toneladas en contenedores desembarcadas en cabotaje vacíos]]+dataMercanciaContenedores[[#This Row],[Toneladas en contenedores desembarcadas en exterior vacíos]]</f>
        <v>313786</v>
      </c>
      <c r="AB346" s="3">
        <f>+dataMercanciaContenedores[[#This Row],[TOTAL Toneladas en contenedores con carga desembarcadas]]+dataMercanciaContenedores[[#This Row],[TOTAL Toneladas en contenedores vacíos desembarcadas]]</f>
        <v>2455908</v>
      </c>
      <c r="AC346" s="3">
        <f>+dataMercanciaContenedores[[#This Row],[TOTAL toneladas embarcadas en contenedor]]+dataMercanciaContenedores[[#This Row],[TOTAL toneladas desembarcadas en contenedor]]</f>
        <v>6462609</v>
      </c>
    </row>
    <row r="347" spans="1:29" hidden="1" x14ac:dyDescent="0.2">
      <c r="A347" s="1">
        <v>2015</v>
      </c>
      <c r="B347" s="1" t="s">
        <v>19</v>
      </c>
      <c r="C347" s="1" t="s">
        <v>40</v>
      </c>
      <c r="D347" s="1" t="s">
        <v>41</v>
      </c>
      <c r="E347" s="2">
        <v>210076</v>
      </c>
      <c r="F347" s="2">
        <v>12089</v>
      </c>
      <c r="G347" s="3">
        <f>+dataMercanciaContenedores[[#This Row],[Toneladas en contenedores embarcadas en cabotaje con carga]]+dataMercanciaContenedores[[#This Row],[Toneladas en contenedores embarcadas en cabotaje vacíos]]</f>
        <v>222165</v>
      </c>
      <c r="H347" s="2">
        <v>1094</v>
      </c>
      <c r="I347" s="2">
        <v>25154</v>
      </c>
      <c r="J347" s="3">
        <f>+dataMercanciaContenedores[[#This Row],[Toneladas en contenedores desembarcadas en cabotaje con carga]]+dataMercanciaContenedores[[#This Row],[Toneladas en contenedores desembarcadas en cabotaje vacíos]]</f>
        <v>26248</v>
      </c>
      <c r="K347" s="3">
        <f>+dataMercanciaContenedores[[#This Row],[Toneladas en contenedores embarcadas en cabotaje con carga]]+dataMercanciaContenedores[[#This Row],[Toneladas en contenedores desembarcadas en cabotaje con carga]]</f>
        <v>211170</v>
      </c>
      <c r="L347" s="3">
        <f>+dataMercanciaContenedores[[#This Row],[Toneladas en contenedores embarcadas en cabotaje vacíos]]+dataMercanciaContenedores[[#This Row],[Toneladas en contenedores desembarcadas en cabotaje vacíos]]</f>
        <v>37243</v>
      </c>
      <c r="M347" s="3">
        <f>+dataMercanciaContenedores[[#This Row],[TOTAL toneladas en contenedores en cabotaje con carga]]+dataMercanciaContenedores[[#This Row],[TOTAL toneladas en contenedores en cabotaje vacíos]]</f>
        <v>248413</v>
      </c>
      <c r="N347" s="2">
        <v>423743</v>
      </c>
      <c r="O347" s="2">
        <v>705</v>
      </c>
      <c r="P347" s="3">
        <f>+dataMercanciaContenedores[[#This Row],[Toneladas en contenedores embarcadas en exterior con carga]]+dataMercanciaContenedores[[#This Row],[Toneladas en contenedores embarcadas en exterior vacíos]]</f>
        <v>424448</v>
      </c>
      <c r="Q347" s="2">
        <v>410995</v>
      </c>
      <c r="R347" s="2">
        <v>23054</v>
      </c>
      <c r="S347" s="3">
        <f>+dataMercanciaContenedores[[#This Row],[Toneladas en contenedores desembarcadas en exterior con carga]]+dataMercanciaContenedores[[#This Row],[Toneladas en contenedores desembarcadas en exterior vacíos]]</f>
        <v>434049</v>
      </c>
      <c r="T347" s="3">
        <f>+dataMercanciaContenedores[[#This Row],[Toneladas en contenedores embarcadas en exterior con carga]]+dataMercanciaContenedores[[#This Row],[Toneladas en contenedores desembarcadas en exterior con carga]]</f>
        <v>834738</v>
      </c>
      <c r="U347" s="3">
        <f>+dataMercanciaContenedores[[#This Row],[Toneladas en contenedores embarcadas en exterior vacíos]]+dataMercanciaContenedores[[#This Row],[Toneladas en contenedores desembarcadas en exterior vacíos]]</f>
        <v>23759</v>
      </c>
      <c r="V347" s="3">
        <f>+dataMercanciaContenedores[[#This Row],[TOTAL toneladas en contenedores en exterior con carga]]+dataMercanciaContenedores[[#This Row],[TOTAL toneladas en contenedores en exterior vacíos]]</f>
        <v>858497</v>
      </c>
      <c r="W347" s="3">
        <f>+dataMercanciaContenedores[[#This Row],[Toneladas en contenedores embarcadas en cabotaje con carga]]+dataMercanciaContenedores[[#This Row],[Toneladas en contenedores embarcadas en exterior con carga]]</f>
        <v>633819</v>
      </c>
      <c r="X347" s="3">
        <f>+dataMercanciaContenedores[[#This Row],[Toneladas en contenedores embarcadas en cabotaje vacíos]]+dataMercanciaContenedores[[#This Row],[Toneladas en contenedores embarcadas en exterior vacíos]]</f>
        <v>12794</v>
      </c>
      <c r="Y347" s="3">
        <f>+dataMercanciaContenedores[[#This Row],[TOTAL Toneladas en contenedores con carga embarcadas]]+dataMercanciaContenedores[[#This Row],[TOTAL Toneladas en contenedores vacíos embarcadas]]</f>
        <v>646613</v>
      </c>
      <c r="Z347" s="3">
        <f>+dataMercanciaContenedores[[#This Row],[Toneladas en contenedores desembarcadas en cabotaje con carga]]+dataMercanciaContenedores[[#This Row],[Toneladas en contenedores desembarcadas en exterior con carga]]</f>
        <v>412089</v>
      </c>
      <c r="AA347" s="3">
        <f>+dataMercanciaContenedores[[#This Row],[Toneladas en contenedores desembarcadas en cabotaje vacíos]]+dataMercanciaContenedores[[#This Row],[Toneladas en contenedores desembarcadas en exterior vacíos]]</f>
        <v>48208</v>
      </c>
      <c r="AB347" s="3">
        <f>+dataMercanciaContenedores[[#This Row],[TOTAL Toneladas en contenedores con carga desembarcadas]]+dataMercanciaContenedores[[#This Row],[TOTAL Toneladas en contenedores vacíos desembarcadas]]</f>
        <v>460297</v>
      </c>
      <c r="AC347" s="3">
        <f>+dataMercanciaContenedores[[#This Row],[TOTAL toneladas embarcadas en contenedor]]+dataMercanciaContenedores[[#This Row],[TOTAL toneladas desembarcadas en contenedor]]</f>
        <v>1106910</v>
      </c>
    </row>
    <row r="348" spans="1:29" hidden="1" x14ac:dyDescent="0.2">
      <c r="A348" s="1">
        <v>2015</v>
      </c>
      <c r="B348" s="1" t="s">
        <v>20</v>
      </c>
      <c r="C348" s="1" t="s">
        <v>40</v>
      </c>
      <c r="D348" s="1" t="s">
        <v>41</v>
      </c>
      <c r="E348" s="2">
        <v>0</v>
      </c>
      <c r="F348" s="2">
        <v>4171</v>
      </c>
      <c r="G348" s="3">
        <f>+dataMercanciaContenedores[[#This Row],[Toneladas en contenedores embarcadas en cabotaje con carga]]+dataMercanciaContenedores[[#This Row],[Toneladas en contenedores embarcadas en cabotaje vacíos]]</f>
        <v>4171</v>
      </c>
      <c r="H348" s="2">
        <v>0</v>
      </c>
      <c r="I348" s="2">
        <v>19421</v>
      </c>
      <c r="J348" s="3">
        <f>+dataMercanciaContenedores[[#This Row],[Toneladas en contenedores desembarcadas en cabotaje con carga]]+dataMercanciaContenedores[[#This Row],[Toneladas en contenedores desembarcadas en cabotaje vacíos]]</f>
        <v>19421</v>
      </c>
      <c r="K348" s="3">
        <f>+dataMercanciaContenedores[[#This Row],[Toneladas en contenedores embarcadas en cabotaje con carga]]+dataMercanciaContenedores[[#This Row],[Toneladas en contenedores desembarcadas en cabotaje con carga]]</f>
        <v>0</v>
      </c>
      <c r="L348" s="3">
        <f>+dataMercanciaContenedores[[#This Row],[Toneladas en contenedores embarcadas en cabotaje vacíos]]+dataMercanciaContenedores[[#This Row],[Toneladas en contenedores desembarcadas en cabotaje vacíos]]</f>
        <v>23592</v>
      </c>
      <c r="M348" s="3">
        <f>+dataMercanciaContenedores[[#This Row],[TOTAL toneladas en contenedores en cabotaje con carga]]+dataMercanciaContenedores[[#This Row],[TOTAL toneladas en contenedores en cabotaje vacíos]]</f>
        <v>23592</v>
      </c>
      <c r="N348" s="2">
        <v>2473988</v>
      </c>
      <c r="O348" s="2">
        <v>5290</v>
      </c>
      <c r="P348" s="3">
        <f>+dataMercanciaContenedores[[#This Row],[Toneladas en contenedores embarcadas en exterior con carga]]+dataMercanciaContenedores[[#This Row],[Toneladas en contenedores embarcadas en exterior vacíos]]</f>
        <v>2479278</v>
      </c>
      <c r="Q348" s="2">
        <v>171428</v>
      </c>
      <c r="R348" s="2">
        <v>179326</v>
      </c>
      <c r="S348" s="3">
        <f>+dataMercanciaContenedores[[#This Row],[Toneladas en contenedores desembarcadas en exterior con carga]]+dataMercanciaContenedores[[#This Row],[Toneladas en contenedores desembarcadas en exterior vacíos]]</f>
        <v>350754</v>
      </c>
      <c r="T348" s="3">
        <f>+dataMercanciaContenedores[[#This Row],[Toneladas en contenedores embarcadas en exterior con carga]]+dataMercanciaContenedores[[#This Row],[Toneladas en contenedores desembarcadas en exterior con carga]]</f>
        <v>2645416</v>
      </c>
      <c r="U348" s="3">
        <f>+dataMercanciaContenedores[[#This Row],[Toneladas en contenedores embarcadas en exterior vacíos]]+dataMercanciaContenedores[[#This Row],[Toneladas en contenedores desembarcadas en exterior vacíos]]</f>
        <v>184616</v>
      </c>
      <c r="V348" s="3">
        <f>+dataMercanciaContenedores[[#This Row],[TOTAL toneladas en contenedores en exterior con carga]]+dataMercanciaContenedores[[#This Row],[TOTAL toneladas en contenedores en exterior vacíos]]</f>
        <v>2830032</v>
      </c>
      <c r="W348" s="3">
        <f>+dataMercanciaContenedores[[#This Row],[Toneladas en contenedores embarcadas en cabotaje con carga]]+dataMercanciaContenedores[[#This Row],[Toneladas en contenedores embarcadas en exterior con carga]]</f>
        <v>2473988</v>
      </c>
      <c r="X348" s="3">
        <f>+dataMercanciaContenedores[[#This Row],[Toneladas en contenedores embarcadas en cabotaje vacíos]]+dataMercanciaContenedores[[#This Row],[Toneladas en contenedores embarcadas en exterior vacíos]]</f>
        <v>9461</v>
      </c>
      <c r="Y348" s="3">
        <f>+dataMercanciaContenedores[[#This Row],[TOTAL Toneladas en contenedores con carga embarcadas]]+dataMercanciaContenedores[[#This Row],[TOTAL Toneladas en contenedores vacíos embarcadas]]</f>
        <v>2483449</v>
      </c>
      <c r="Z348" s="3">
        <f>+dataMercanciaContenedores[[#This Row],[Toneladas en contenedores desembarcadas en cabotaje con carga]]+dataMercanciaContenedores[[#This Row],[Toneladas en contenedores desembarcadas en exterior con carga]]</f>
        <v>171428</v>
      </c>
      <c r="AA348" s="3">
        <f>+dataMercanciaContenedores[[#This Row],[Toneladas en contenedores desembarcadas en cabotaje vacíos]]+dataMercanciaContenedores[[#This Row],[Toneladas en contenedores desembarcadas en exterior vacíos]]</f>
        <v>198747</v>
      </c>
      <c r="AB348" s="3">
        <f>+dataMercanciaContenedores[[#This Row],[TOTAL Toneladas en contenedores con carga desembarcadas]]+dataMercanciaContenedores[[#This Row],[TOTAL Toneladas en contenedores vacíos desembarcadas]]</f>
        <v>370175</v>
      </c>
      <c r="AC348" s="3">
        <f>+dataMercanciaContenedores[[#This Row],[TOTAL toneladas embarcadas en contenedor]]+dataMercanciaContenedores[[#This Row],[TOTAL toneladas desembarcadas en contenedor]]</f>
        <v>2853624</v>
      </c>
    </row>
    <row r="349" spans="1:29" hidden="1" x14ac:dyDescent="0.2">
      <c r="A349" s="1">
        <v>2015</v>
      </c>
      <c r="B349" s="1" t="s">
        <v>21</v>
      </c>
      <c r="C349" s="1" t="s">
        <v>40</v>
      </c>
      <c r="D349" s="1" t="s">
        <v>41</v>
      </c>
      <c r="E349" s="2">
        <v>52126</v>
      </c>
      <c r="F349" s="2">
        <v>13690</v>
      </c>
      <c r="G349" s="3">
        <f>+dataMercanciaContenedores[[#This Row],[Toneladas en contenedores embarcadas en cabotaje con carga]]+dataMercanciaContenedores[[#This Row],[Toneladas en contenedores embarcadas en cabotaje vacíos]]</f>
        <v>65816</v>
      </c>
      <c r="H349" s="2">
        <v>43431</v>
      </c>
      <c r="I349" s="2">
        <v>8146</v>
      </c>
      <c r="J349" s="3">
        <f>+dataMercanciaContenedores[[#This Row],[Toneladas en contenedores desembarcadas en cabotaje con carga]]+dataMercanciaContenedores[[#This Row],[Toneladas en contenedores desembarcadas en cabotaje vacíos]]</f>
        <v>51577</v>
      </c>
      <c r="K349" s="3">
        <f>+dataMercanciaContenedores[[#This Row],[Toneladas en contenedores embarcadas en cabotaje con carga]]+dataMercanciaContenedores[[#This Row],[Toneladas en contenedores desembarcadas en cabotaje con carga]]</f>
        <v>95557</v>
      </c>
      <c r="L349" s="3">
        <f>+dataMercanciaContenedores[[#This Row],[Toneladas en contenedores embarcadas en cabotaje vacíos]]+dataMercanciaContenedores[[#This Row],[Toneladas en contenedores desembarcadas en cabotaje vacíos]]</f>
        <v>21836</v>
      </c>
      <c r="M349" s="3">
        <f>+dataMercanciaContenedores[[#This Row],[TOTAL toneladas en contenedores en cabotaje con carga]]+dataMercanciaContenedores[[#This Row],[TOTAL toneladas en contenedores en cabotaje vacíos]]</f>
        <v>117393</v>
      </c>
      <c r="N349" s="2">
        <v>0</v>
      </c>
      <c r="O349" s="2">
        <v>0</v>
      </c>
      <c r="P349" s="3">
        <f>+dataMercanciaContenedores[[#This Row],[Toneladas en contenedores embarcadas en exterior con carga]]+dataMercanciaContenedores[[#This Row],[Toneladas en contenedores embarcadas en exterior vacíos]]</f>
        <v>0</v>
      </c>
      <c r="Q349" s="2">
        <v>76</v>
      </c>
      <c r="R349" s="2">
        <v>0</v>
      </c>
      <c r="S349" s="3">
        <f>+dataMercanciaContenedores[[#This Row],[Toneladas en contenedores desembarcadas en exterior con carga]]+dataMercanciaContenedores[[#This Row],[Toneladas en contenedores desembarcadas en exterior vacíos]]</f>
        <v>76</v>
      </c>
      <c r="T349" s="3">
        <f>+dataMercanciaContenedores[[#This Row],[Toneladas en contenedores embarcadas en exterior con carga]]+dataMercanciaContenedores[[#This Row],[Toneladas en contenedores desembarcadas en exterior con carga]]</f>
        <v>76</v>
      </c>
      <c r="U349" s="3">
        <f>+dataMercanciaContenedores[[#This Row],[Toneladas en contenedores embarcadas en exterior vacíos]]+dataMercanciaContenedores[[#This Row],[Toneladas en contenedores desembarcadas en exterior vacíos]]</f>
        <v>0</v>
      </c>
      <c r="V349" s="3">
        <f>+dataMercanciaContenedores[[#This Row],[TOTAL toneladas en contenedores en exterior con carga]]+dataMercanciaContenedores[[#This Row],[TOTAL toneladas en contenedores en exterior vacíos]]</f>
        <v>76</v>
      </c>
      <c r="W349" s="3">
        <f>+dataMercanciaContenedores[[#This Row],[Toneladas en contenedores embarcadas en cabotaje con carga]]+dataMercanciaContenedores[[#This Row],[Toneladas en contenedores embarcadas en exterior con carga]]</f>
        <v>52126</v>
      </c>
      <c r="X349" s="3">
        <f>+dataMercanciaContenedores[[#This Row],[Toneladas en contenedores embarcadas en cabotaje vacíos]]+dataMercanciaContenedores[[#This Row],[Toneladas en contenedores embarcadas en exterior vacíos]]</f>
        <v>13690</v>
      </c>
      <c r="Y349" s="3">
        <f>+dataMercanciaContenedores[[#This Row],[TOTAL Toneladas en contenedores con carga embarcadas]]+dataMercanciaContenedores[[#This Row],[TOTAL Toneladas en contenedores vacíos embarcadas]]</f>
        <v>65816</v>
      </c>
      <c r="Z349" s="3">
        <f>+dataMercanciaContenedores[[#This Row],[Toneladas en contenedores desembarcadas en cabotaje con carga]]+dataMercanciaContenedores[[#This Row],[Toneladas en contenedores desembarcadas en exterior con carga]]</f>
        <v>43507</v>
      </c>
      <c r="AA349" s="3">
        <f>+dataMercanciaContenedores[[#This Row],[Toneladas en contenedores desembarcadas en cabotaje vacíos]]+dataMercanciaContenedores[[#This Row],[Toneladas en contenedores desembarcadas en exterior vacíos]]</f>
        <v>8146</v>
      </c>
      <c r="AB349" s="3">
        <f>+dataMercanciaContenedores[[#This Row],[TOTAL Toneladas en contenedores con carga desembarcadas]]+dataMercanciaContenedores[[#This Row],[TOTAL Toneladas en contenedores vacíos desembarcadas]]</f>
        <v>51653</v>
      </c>
      <c r="AC349" s="3">
        <f>+dataMercanciaContenedores[[#This Row],[TOTAL toneladas embarcadas en contenedor]]+dataMercanciaContenedores[[#This Row],[TOTAL toneladas desembarcadas en contenedor]]</f>
        <v>117469</v>
      </c>
    </row>
    <row r="350" spans="1:29" hidden="1" x14ac:dyDescent="0.2">
      <c r="A350" s="1">
        <v>2015</v>
      </c>
      <c r="B350" s="1" t="s">
        <v>22</v>
      </c>
      <c r="C350" s="1" t="s">
        <v>40</v>
      </c>
      <c r="D350" s="1" t="s">
        <v>41</v>
      </c>
      <c r="E350" s="2">
        <v>0</v>
      </c>
      <c r="F350" s="2">
        <v>4</v>
      </c>
      <c r="G350" s="3">
        <f>+dataMercanciaContenedores[[#This Row],[Toneladas en contenedores embarcadas en cabotaje con carga]]+dataMercanciaContenedores[[#This Row],[Toneladas en contenedores embarcadas en cabotaje vacíos]]</f>
        <v>4</v>
      </c>
      <c r="H350" s="2">
        <v>0</v>
      </c>
      <c r="I350" s="2">
        <v>0</v>
      </c>
      <c r="J350" s="3">
        <f>+dataMercanciaContenedores[[#This Row],[Toneladas en contenedores desembarcadas en cabotaje con carga]]+dataMercanciaContenedores[[#This Row],[Toneladas en contenedores desembarcadas en cabotaje vacíos]]</f>
        <v>0</v>
      </c>
      <c r="K350" s="3">
        <f>+dataMercanciaContenedores[[#This Row],[Toneladas en contenedores embarcadas en cabotaje con carga]]+dataMercanciaContenedores[[#This Row],[Toneladas en contenedores desembarcadas en cabotaje con carga]]</f>
        <v>0</v>
      </c>
      <c r="L350" s="3">
        <f>+dataMercanciaContenedores[[#This Row],[Toneladas en contenedores embarcadas en cabotaje vacíos]]+dataMercanciaContenedores[[#This Row],[Toneladas en contenedores desembarcadas en cabotaje vacíos]]</f>
        <v>4</v>
      </c>
      <c r="M350" s="3">
        <f>+dataMercanciaContenedores[[#This Row],[TOTAL toneladas en contenedores en cabotaje con carga]]+dataMercanciaContenedores[[#This Row],[TOTAL toneladas en contenedores en cabotaje vacíos]]</f>
        <v>4</v>
      </c>
      <c r="N350" s="2">
        <v>2148</v>
      </c>
      <c r="O350" s="2">
        <v>284</v>
      </c>
      <c r="P350" s="3">
        <f>+dataMercanciaContenedores[[#This Row],[Toneladas en contenedores embarcadas en exterior con carga]]+dataMercanciaContenedores[[#This Row],[Toneladas en contenedores embarcadas en exterior vacíos]]</f>
        <v>2432</v>
      </c>
      <c r="Q350" s="2">
        <v>2936</v>
      </c>
      <c r="R350" s="2">
        <v>164</v>
      </c>
      <c r="S350" s="3">
        <f>+dataMercanciaContenedores[[#This Row],[Toneladas en contenedores desembarcadas en exterior con carga]]+dataMercanciaContenedores[[#This Row],[Toneladas en contenedores desembarcadas en exterior vacíos]]</f>
        <v>3100</v>
      </c>
      <c r="T350" s="3">
        <f>+dataMercanciaContenedores[[#This Row],[Toneladas en contenedores embarcadas en exterior con carga]]+dataMercanciaContenedores[[#This Row],[Toneladas en contenedores desembarcadas en exterior con carga]]</f>
        <v>5084</v>
      </c>
      <c r="U350" s="3">
        <f>+dataMercanciaContenedores[[#This Row],[Toneladas en contenedores embarcadas en exterior vacíos]]+dataMercanciaContenedores[[#This Row],[Toneladas en contenedores desembarcadas en exterior vacíos]]</f>
        <v>448</v>
      </c>
      <c r="V350" s="3">
        <f>+dataMercanciaContenedores[[#This Row],[TOTAL toneladas en contenedores en exterior con carga]]+dataMercanciaContenedores[[#This Row],[TOTAL toneladas en contenedores en exterior vacíos]]</f>
        <v>5532</v>
      </c>
      <c r="W350" s="3">
        <f>+dataMercanciaContenedores[[#This Row],[Toneladas en contenedores embarcadas en cabotaje con carga]]+dataMercanciaContenedores[[#This Row],[Toneladas en contenedores embarcadas en exterior con carga]]</f>
        <v>2148</v>
      </c>
      <c r="X350" s="3">
        <f>+dataMercanciaContenedores[[#This Row],[Toneladas en contenedores embarcadas en cabotaje vacíos]]+dataMercanciaContenedores[[#This Row],[Toneladas en contenedores embarcadas en exterior vacíos]]</f>
        <v>288</v>
      </c>
      <c r="Y350" s="3">
        <f>+dataMercanciaContenedores[[#This Row],[TOTAL Toneladas en contenedores con carga embarcadas]]+dataMercanciaContenedores[[#This Row],[TOTAL Toneladas en contenedores vacíos embarcadas]]</f>
        <v>2436</v>
      </c>
      <c r="Z350" s="3">
        <f>+dataMercanciaContenedores[[#This Row],[Toneladas en contenedores desembarcadas en cabotaje con carga]]+dataMercanciaContenedores[[#This Row],[Toneladas en contenedores desembarcadas en exterior con carga]]</f>
        <v>2936</v>
      </c>
      <c r="AA350" s="3">
        <f>+dataMercanciaContenedores[[#This Row],[Toneladas en contenedores desembarcadas en cabotaje vacíos]]+dataMercanciaContenedores[[#This Row],[Toneladas en contenedores desembarcadas en exterior vacíos]]</f>
        <v>164</v>
      </c>
      <c r="AB350" s="3">
        <f>+dataMercanciaContenedores[[#This Row],[TOTAL Toneladas en contenedores con carga desembarcadas]]+dataMercanciaContenedores[[#This Row],[TOTAL Toneladas en contenedores vacíos desembarcadas]]</f>
        <v>3100</v>
      </c>
      <c r="AC350" s="3">
        <f>+dataMercanciaContenedores[[#This Row],[TOTAL toneladas embarcadas en contenedor]]+dataMercanciaContenedores[[#This Row],[TOTAL toneladas desembarcadas en contenedor]]</f>
        <v>5536</v>
      </c>
    </row>
    <row r="351" spans="1:29" hidden="1" x14ac:dyDescent="0.2">
      <c r="A351" s="1">
        <v>2015</v>
      </c>
      <c r="B351" s="1" t="s">
        <v>23</v>
      </c>
      <c r="C351" s="1" t="s">
        <v>40</v>
      </c>
      <c r="D351" s="1" t="s">
        <v>41</v>
      </c>
      <c r="E351" s="2">
        <v>28811</v>
      </c>
      <c r="F351" s="2">
        <v>517</v>
      </c>
      <c r="G351" s="3">
        <f>+dataMercanciaContenedores[[#This Row],[Toneladas en contenedores embarcadas en cabotaje con carga]]+dataMercanciaContenedores[[#This Row],[Toneladas en contenedores embarcadas en cabotaje vacíos]]</f>
        <v>29328</v>
      </c>
      <c r="H351" s="2">
        <v>329</v>
      </c>
      <c r="I351" s="2">
        <v>6158</v>
      </c>
      <c r="J351" s="3">
        <f>+dataMercanciaContenedores[[#This Row],[Toneladas en contenedores desembarcadas en cabotaje con carga]]+dataMercanciaContenedores[[#This Row],[Toneladas en contenedores desembarcadas en cabotaje vacíos]]</f>
        <v>6487</v>
      </c>
      <c r="K351" s="3">
        <f>+dataMercanciaContenedores[[#This Row],[Toneladas en contenedores embarcadas en cabotaje con carga]]+dataMercanciaContenedores[[#This Row],[Toneladas en contenedores desembarcadas en cabotaje con carga]]</f>
        <v>29140</v>
      </c>
      <c r="L351" s="3">
        <f>+dataMercanciaContenedores[[#This Row],[Toneladas en contenedores embarcadas en cabotaje vacíos]]+dataMercanciaContenedores[[#This Row],[Toneladas en contenedores desembarcadas en cabotaje vacíos]]</f>
        <v>6675</v>
      </c>
      <c r="M351" s="3">
        <f>+dataMercanciaContenedores[[#This Row],[TOTAL toneladas en contenedores en cabotaje con carga]]+dataMercanciaContenedores[[#This Row],[TOTAL toneladas en contenedores en cabotaje vacíos]]</f>
        <v>35815</v>
      </c>
      <c r="N351" s="2">
        <v>439186</v>
      </c>
      <c r="O351" s="2">
        <v>3645</v>
      </c>
      <c r="P351" s="3">
        <f>+dataMercanciaContenedores[[#This Row],[Toneladas en contenedores embarcadas en exterior con carga]]+dataMercanciaContenedores[[#This Row],[Toneladas en contenedores embarcadas en exterior vacíos]]</f>
        <v>442831</v>
      </c>
      <c r="Q351" s="2">
        <v>281228</v>
      </c>
      <c r="R351" s="2">
        <v>28335</v>
      </c>
      <c r="S351" s="3">
        <f>+dataMercanciaContenedores[[#This Row],[Toneladas en contenedores desembarcadas en exterior con carga]]+dataMercanciaContenedores[[#This Row],[Toneladas en contenedores desembarcadas en exterior vacíos]]</f>
        <v>309563</v>
      </c>
      <c r="T351" s="3">
        <f>+dataMercanciaContenedores[[#This Row],[Toneladas en contenedores embarcadas en exterior con carga]]+dataMercanciaContenedores[[#This Row],[Toneladas en contenedores desembarcadas en exterior con carga]]</f>
        <v>720414</v>
      </c>
      <c r="U351" s="3">
        <f>+dataMercanciaContenedores[[#This Row],[Toneladas en contenedores embarcadas en exterior vacíos]]+dataMercanciaContenedores[[#This Row],[Toneladas en contenedores desembarcadas en exterior vacíos]]</f>
        <v>31980</v>
      </c>
      <c r="V351" s="3">
        <f>+dataMercanciaContenedores[[#This Row],[TOTAL toneladas en contenedores en exterior con carga]]+dataMercanciaContenedores[[#This Row],[TOTAL toneladas en contenedores en exterior vacíos]]</f>
        <v>752394</v>
      </c>
      <c r="W351" s="3">
        <f>+dataMercanciaContenedores[[#This Row],[Toneladas en contenedores embarcadas en cabotaje con carga]]+dataMercanciaContenedores[[#This Row],[Toneladas en contenedores embarcadas en exterior con carga]]</f>
        <v>467997</v>
      </c>
      <c r="X351" s="3">
        <f>+dataMercanciaContenedores[[#This Row],[Toneladas en contenedores embarcadas en cabotaje vacíos]]+dataMercanciaContenedores[[#This Row],[Toneladas en contenedores embarcadas en exterior vacíos]]</f>
        <v>4162</v>
      </c>
      <c r="Y351" s="3">
        <f>+dataMercanciaContenedores[[#This Row],[TOTAL Toneladas en contenedores con carga embarcadas]]+dataMercanciaContenedores[[#This Row],[TOTAL Toneladas en contenedores vacíos embarcadas]]</f>
        <v>472159</v>
      </c>
      <c r="Z351" s="3">
        <f>+dataMercanciaContenedores[[#This Row],[Toneladas en contenedores desembarcadas en cabotaje con carga]]+dataMercanciaContenedores[[#This Row],[Toneladas en contenedores desembarcadas en exterior con carga]]</f>
        <v>281557</v>
      </c>
      <c r="AA351" s="3">
        <f>+dataMercanciaContenedores[[#This Row],[Toneladas en contenedores desembarcadas en cabotaje vacíos]]+dataMercanciaContenedores[[#This Row],[Toneladas en contenedores desembarcadas en exterior vacíos]]</f>
        <v>34493</v>
      </c>
      <c r="AB351" s="3">
        <f>+dataMercanciaContenedores[[#This Row],[TOTAL Toneladas en contenedores con carga desembarcadas]]+dataMercanciaContenedores[[#This Row],[TOTAL Toneladas en contenedores vacíos desembarcadas]]</f>
        <v>316050</v>
      </c>
      <c r="AC351" s="3">
        <f>+dataMercanciaContenedores[[#This Row],[TOTAL toneladas embarcadas en contenedor]]+dataMercanciaContenedores[[#This Row],[TOTAL toneladas desembarcadas en contenedor]]</f>
        <v>788209</v>
      </c>
    </row>
    <row r="352" spans="1:29" hidden="1" x14ac:dyDescent="0.2">
      <c r="A352" s="1">
        <v>2015</v>
      </c>
      <c r="B352" s="1" t="s">
        <v>24</v>
      </c>
      <c r="C352" s="1" t="s">
        <v>40</v>
      </c>
      <c r="D352" s="1" t="s">
        <v>41</v>
      </c>
      <c r="E352" s="2">
        <v>8914</v>
      </c>
      <c r="F352" s="2">
        <v>0</v>
      </c>
      <c r="G352" s="3">
        <f>+dataMercanciaContenedores[[#This Row],[Toneladas en contenedores embarcadas en cabotaje con carga]]+dataMercanciaContenedores[[#This Row],[Toneladas en contenedores embarcadas en cabotaje vacíos]]</f>
        <v>8914</v>
      </c>
      <c r="H352" s="2">
        <v>968</v>
      </c>
      <c r="I352" s="2">
        <v>3294</v>
      </c>
      <c r="J352" s="3">
        <f>+dataMercanciaContenedores[[#This Row],[Toneladas en contenedores desembarcadas en cabotaje con carga]]+dataMercanciaContenedores[[#This Row],[Toneladas en contenedores desembarcadas en cabotaje vacíos]]</f>
        <v>4262</v>
      </c>
      <c r="K352" s="3">
        <f>+dataMercanciaContenedores[[#This Row],[Toneladas en contenedores embarcadas en cabotaje con carga]]+dataMercanciaContenedores[[#This Row],[Toneladas en contenedores desembarcadas en cabotaje con carga]]</f>
        <v>9882</v>
      </c>
      <c r="L352" s="3">
        <f>+dataMercanciaContenedores[[#This Row],[Toneladas en contenedores embarcadas en cabotaje vacíos]]+dataMercanciaContenedores[[#This Row],[Toneladas en contenedores desembarcadas en cabotaje vacíos]]</f>
        <v>3294</v>
      </c>
      <c r="M352" s="3">
        <f>+dataMercanciaContenedores[[#This Row],[TOTAL toneladas en contenedores en cabotaje con carga]]+dataMercanciaContenedores[[#This Row],[TOTAL toneladas en contenedores en cabotaje vacíos]]</f>
        <v>13176</v>
      </c>
      <c r="N352" s="2">
        <v>82519</v>
      </c>
      <c r="O352" s="2">
        <v>13</v>
      </c>
      <c r="P352" s="3">
        <f>+dataMercanciaContenedores[[#This Row],[Toneladas en contenedores embarcadas en exterior con carga]]+dataMercanciaContenedores[[#This Row],[Toneladas en contenedores embarcadas en exterior vacíos]]</f>
        <v>82532</v>
      </c>
      <c r="Q352" s="2">
        <v>9476</v>
      </c>
      <c r="R352" s="2">
        <v>0</v>
      </c>
      <c r="S352" s="3">
        <f>+dataMercanciaContenedores[[#This Row],[Toneladas en contenedores desembarcadas en exterior con carga]]+dataMercanciaContenedores[[#This Row],[Toneladas en contenedores desembarcadas en exterior vacíos]]</f>
        <v>9476</v>
      </c>
      <c r="T352" s="3">
        <f>+dataMercanciaContenedores[[#This Row],[Toneladas en contenedores embarcadas en exterior con carga]]+dataMercanciaContenedores[[#This Row],[Toneladas en contenedores desembarcadas en exterior con carga]]</f>
        <v>91995</v>
      </c>
      <c r="U352" s="3">
        <f>+dataMercanciaContenedores[[#This Row],[Toneladas en contenedores embarcadas en exterior vacíos]]+dataMercanciaContenedores[[#This Row],[Toneladas en contenedores desembarcadas en exterior vacíos]]</f>
        <v>13</v>
      </c>
      <c r="V352" s="3">
        <f>+dataMercanciaContenedores[[#This Row],[TOTAL toneladas en contenedores en exterior con carga]]+dataMercanciaContenedores[[#This Row],[TOTAL toneladas en contenedores en exterior vacíos]]</f>
        <v>92008</v>
      </c>
      <c r="W352" s="3">
        <f>+dataMercanciaContenedores[[#This Row],[Toneladas en contenedores embarcadas en cabotaje con carga]]+dataMercanciaContenedores[[#This Row],[Toneladas en contenedores embarcadas en exterior con carga]]</f>
        <v>91433</v>
      </c>
      <c r="X352" s="3">
        <f>+dataMercanciaContenedores[[#This Row],[Toneladas en contenedores embarcadas en cabotaje vacíos]]+dataMercanciaContenedores[[#This Row],[Toneladas en contenedores embarcadas en exterior vacíos]]</f>
        <v>13</v>
      </c>
      <c r="Y352" s="3">
        <f>+dataMercanciaContenedores[[#This Row],[TOTAL Toneladas en contenedores con carga embarcadas]]+dataMercanciaContenedores[[#This Row],[TOTAL Toneladas en contenedores vacíos embarcadas]]</f>
        <v>91446</v>
      </c>
      <c r="Z352" s="3">
        <f>+dataMercanciaContenedores[[#This Row],[Toneladas en contenedores desembarcadas en cabotaje con carga]]+dataMercanciaContenedores[[#This Row],[Toneladas en contenedores desembarcadas en exterior con carga]]</f>
        <v>10444</v>
      </c>
      <c r="AA352" s="3">
        <f>+dataMercanciaContenedores[[#This Row],[Toneladas en contenedores desembarcadas en cabotaje vacíos]]+dataMercanciaContenedores[[#This Row],[Toneladas en contenedores desembarcadas en exterior vacíos]]</f>
        <v>3294</v>
      </c>
      <c r="AB352" s="3">
        <f>+dataMercanciaContenedores[[#This Row],[TOTAL Toneladas en contenedores con carga desembarcadas]]+dataMercanciaContenedores[[#This Row],[TOTAL Toneladas en contenedores vacíos desembarcadas]]</f>
        <v>13738</v>
      </c>
      <c r="AC352" s="3">
        <f>+dataMercanciaContenedores[[#This Row],[TOTAL toneladas embarcadas en contenedor]]+dataMercanciaContenedores[[#This Row],[TOTAL toneladas desembarcadas en contenedor]]</f>
        <v>105184</v>
      </c>
    </row>
    <row r="353" spans="1:29" hidden="1" x14ac:dyDescent="0.2">
      <c r="A353" s="1">
        <v>2015</v>
      </c>
      <c r="B353" s="1" t="s">
        <v>25</v>
      </c>
      <c r="C353" s="1" t="s">
        <v>40</v>
      </c>
      <c r="D353" s="1" t="s">
        <v>41</v>
      </c>
      <c r="E353" s="2">
        <f>574865</f>
        <v>574865</v>
      </c>
      <c r="F353" s="2">
        <f>356115</f>
        <v>356115</v>
      </c>
      <c r="G353" s="3">
        <f>+dataMercanciaContenedores[[#This Row],[Toneladas en contenedores embarcadas en cabotaje con carga]]+dataMercanciaContenedores[[#This Row],[Toneladas en contenedores embarcadas en cabotaje vacíos]]</f>
        <v>930980</v>
      </c>
      <c r="H353" s="2">
        <f>2165427</f>
        <v>2165427</v>
      </c>
      <c r="I353" s="2">
        <v>36183</v>
      </c>
      <c r="J353" s="3">
        <f>+dataMercanciaContenedores[[#This Row],[Toneladas en contenedores desembarcadas en cabotaje con carga]]+dataMercanciaContenedores[[#This Row],[Toneladas en contenedores desembarcadas en cabotaje vacíos]]</f>
        <v>2201610</v>
      </c>
      <c r="K353" s="3">
        <f>+dataMercanciaContenedores[[#This Row],[Toneladas en contenedores embarcadas en cabotaje con carga]]+dataMercanciaContenedores[[#This Row],[Toneladas en contenedores desembarcadas en cabotaje con carga]]</f>
        <v>2740292</v>
      </c>
      <c r="L353" s="3">
        <f>+dataMercanciaContenedores[[#This Row],[Toneladas en contenedores embarcadas en cabotaje vacíos]]+dataMercanciaContenedores[[#This Row],[Toneladas en contenedores desembarcadas en cabotaje vacíos]]</f>
        <v>392298</v>
      </c>
      <c r="M353" s="3">
        <f>+dataMercanciaContenedores[[#This Row],[TOTAL toneladas en contenedores en cabotaje con carga]]+dataMercanciaContenedores[[#This Row],[TOTAL toneladas en contenedores en cabotaje vacíos]]</f>
        <v>3132590</v>
      </c>
      <c r="N353" s="2">
        <f>3405241+5212</f>
        <v>3410453</v>
      </c>
      <c r="O353" s="2">
        <f>45765+114</f>
        <v>45879</v>
      </c>
      <c r="P353" s="3">
        <f>+dataMercanciaContenedores[[#This Row],[Toneladas en contenedores embarcadas en exterior con carga]]+dataMercanciaContenedores[[#This Row],[Toneladas en contenedores embarcadas en exterior vacíos]]</f>
        <v>3456332</v>
      </c>
      <c r="Q353" s="2">
        <f>3660036+-115-3941</f>
        <v>3655980</v>
      </c>
      <c r="R353" s="2">
        <v>88795</v>
      </c>
      <c r="S353" s="3">
        <f>+dataMercanciaContenedores[[#This Row],[Toneladas en contenedores desembarcadas en exterior con carga]]+dataMercanciaContenedores[[#This Row],[Toneladas en contenedores desembarcadas en exterior vacíos]]</f>
        <v>3744775</v>
      </c>
      <c r="T353" s="3">
        <f>+dataMercanciaContenedores[[#This Row],[Toneladas en contenedores embarcadas en exterior con carga]]+dataMercanciaContenedores[[#This Row],[Toneladas en contenedores desembarcadas en exterior con carga]]</f>
        <v>7066433</v>
      </c>
      <c r="U353" s="3">
        <f>+dataMercanciaContenedores[[#This Row],[Toneladas en contenedores embarcadas en exterior vacíos]]+dataMercanciaContenedores[[#This Row],[Toneladas en contenedores desembarcadas en exterior vacíos]]</f>
        <v>134674</v>
      </c>
      <c r="V353" s="3">
        <f>+dataMercanciaContenedores[[#This Row],[TOTAL toneladas en contenedores en exterior con carga]]+dataMercanciaContenedores[[#This Row],[TOTAL toneladas en contenedores en exterior vacíos]]</f>
        <v>7201107</v>
      </c>
      <c r="W353" s="3">
        <f>+dataMercanciaContenedores[[#This Row],[Toneladas en contenedores embarcadas en cabotaje con carga]]+dataMercanciaContenedores[[#This Row],[Toneladas en contenedores embarcadas en exterior con carga]]</f>
        <v>3985318</v>
      </c>
      <c r="X353" s="3">
        <f>+dataMercanciaContenedores[[#This Row],[Toneladas en contenedores embarcadas en cabotaje vacíos]]+dataMercanciaContenedores[[#This Row],[Toneladas en contenedores embarcadas en exterior vacíos]]</f>
        <v>401994</v>
      </c>
      <c r="Y353" s="3">
        <f>+dataMercanciaContenedores[[#This Row],[TOTAL Toneladas en contenedores con carga embarcadas]]+dataMercanciaContenedores[[#This Row],[TOTAL Toneladas en contenedores vacíos embarcadas]]</f>
        <v>4387312</v>
      </c>
      <c r="Z353" s="3">
        <f>+dataMercanciaContenedores[[#This Row],[Toneladas en contenedores desembarcadas en cabotaje con carga]]+dataMercanciaContenedores[[#This Row],[Toneladas en contenedores desembarcadas en exterior con carga]]</f>
        <v>5821407</v>
      </c>
      <c r="AA353" s="3">
        <f>+dataMercanciaContenedores[[#This Row],[Toneladas en contenedores desembarcadas en cabotaje vacíos]]+dataMercanciaContenedores[[#This Row],[Toneladas en contenedores desembarcadas en exterior vacíos]]</f>
        <v>124978</v>
      </c>
      <c r="AB353" s="3">
        <f>+dataMercanciaContenedores[[#This Row],[TOTAL Toneladas en contenedores con carga desembarcadas]]+dataMercanciaContenedores[[#This Row],[TOTAL Toneladas en contenedores vacíos desembarcadas]]</f>
        <v>5946385</v>
      </c>
      <c r="AC353" s="3">
        <f>+dataMercanciaContenedores[[#This Row],[TOTAL toneladas embarcadas en contenedor]]+dataMercanciaContenedores[[#This Row],[TOTAL toneladas desembarcadas en contenedor]]</f>
        <v>10333697</v>
      </c>
    </row>
    <row r="354" spans="1:29" hidden="1" x14ac:dyDescent="0.2">
      <c r="A354" s="1">
        <v>2015</v>
      </c>
      <c r="B354" s="1" t="s">
        <v>26</v>
      </c>
      <c r="C354" s="1" t="s">
        <v>40</v>
      </c>
      <c r="D354" s="1" t="s">
        <v>41</v>
      </c>
      <c r="E354" s="2">
        <v>52117</v>
      </c>
      <c r="F354" s="2">
        <v>131</v>
      </c>
      <c r="G354" s="3">
        <f>+dataMercanciaContenedores[[#This Row],[Toneladas en contenedores embarcadas en cabotaje con carga]]+dataMercanciaContenedores[[#This Row],[Toneladas en contenedores embarcadas en cabotaje vacíos]]</f>
        <v>52248</v>
      </c>
      <c r="H354" s="2">
        <v>2439</v>
      </c>
      <c r="I354" s="2">
        <v>13407</v>
      </c>
      <c r="J354" s="3">
        <f>+dataMercanciaContenedores[[#This Row],[Toneladas en contenedores desembarcadas en cabotaje con carga]]+dataMercanciaContenedores[[#This Row],[Toneladas en contenedores desembarcadas en cabotaje vacíos]]</f>
        <v>15846</v>
      </c>
      <c r="K354" s="3">
        <f>+dataMercanciaContenedores[[#This Row],[Toneladas en contenedores embarcadas en cabotaje con carga]]+dataMercanciaContenedores[[#This Row],[Toneladas en contenedores desembarcadas en cabotaje con carga]]</f>
        <v>54556</v>
      </c>
      <c r="L354" s="3">
        <f>+dataMercanciaContenedores[[#This Row],[Toneladas en contenedores embarcadas en cabotaje vacíos]]+dataMercanciaContenedores[[#This Row],[Toneladas en contenedores desembarcadas en cabotaje vacíos]]</f>
        <v>13538</v>
      </c>
      <c r="M354" s="3">
        <f>+dataMercanciaContenedores[[#This Row],[TOTAL toneladas en contenedores en cabotaje con carga]]+dataMercanciaContenedores[[#This Row],[TOTAL toneladas en contenedores en cabotaje vacíos]]</f>
        <v>68094</v>
      </c>
      <c r="N354" s="2">
        <v>162024</v>
      </c>
      <c r="O354" s="2">
        <v>4518</v>
      </c>
      <c r="P354" s="3">
        <f>+dataMercanciaContenedores[[#This Row],[Toneladas en contenedores embarcadas en exterior con carga]]+dataMercanciaContenedores[[#This Row],[Toneladas en contenedores embarcadas en exterior vacíos]]</f>
        <v>166542</v>
      </c>
      <c r="Q354" s="2">
        <v>101749</v>
      </c>
      <c r="R354" s="2">
        <v>16193</v>
      </c>
      <c r="S354" s="3">
        <f>+dataMercanciaContenedores[[#This Row],[Toneladas en contenedores desembarcadas en exterior con carga]]+dataMercanciaContenedores[[#This Row],[Toneladas en contenedores desembarcadas en exterior vacíos]]</f>
        <v>117942</v>
      </c>
      <c r="T354" s="3">
        <f>+dataMercanciaContenedores[[#This Row],[Toneladas en contenedores embarcadas en exterior con carga]]+dataMercanciaContenedores[[#This Row],[Toneladas en contenedores desembarcadas en exterior con carga]]</f>
        <v>263773</v>
      </c>
      <c r="U354" s="3">
        <f>+dataMercanciaContenedores[[#This Row],[Toneladas en contenedores embarcadas en exterior vacíos]]+dataMercanciaContenedores[[#This Row],[Toneladas en contenedores desembarcadas en exterior vacíos]]</f>
        <v>20711</v>
      </c>
      <c r="V354" s="3">
        <f>+dataMercanciaContenedores[[#This Row],[TOTAL toneladas en contenedores en exterior con carga]]+dataMercanciaContenedores[[#This Row],[TOTAL toneladas en contenedores en exterior vacíos]]</f>
        <v>284484</v>
      </c>
      <c r="W354" s="3">
        <f>+dataMercanciaContenedores[[#This Row],[Toneladas en contenedores embarcadas en cabotaje con carga]]+dataMercanciaContenedores[[#This Row],[Toneladas en contenedores embarcadas en exterior con carga]]</f>
        <v>214141</v>
      </c>
      <c r="X354" s="3">
        <f>+dataMercanciaContenedores[[#This Row],[Toneladas en contenedores embarcadas en cabotaje vacíos]]+dataMercanciaContenedores[[#This Row],[Toneladas en contenedores embarcadas en exterior vacíos]]</f>
        <v>4649</v>
      </c>
      <c r="Y354" s="3">
        <f>+dataMercanciaContenedores[[#This Row],[TOTAL Toneladas en contenedores con carga embarcadas]]+dataMercanciaContenedores[[#This Row],[TOTAL Toneladas en contenedores vacíos embarcadas]]</f>
        <v>218790</v>
      </c>
      <c r="Z354" s="3">
        <f>+dataMercanciaContenedores[[#This Row],[Toneladas en contenedores desembarcadas en cabotaje con carga]]+dataMercanciaContenedores[[#This Row],[Toneladas en contenedores desembarcadas en exterior con carga]]</f>
        <v>104188</v>
      </c>
      <c r="AA354" s="3">
        <f>+dataMercanciaContenedores[[#This Row],[Toneladas en contenedores desembarcadas en cabotaje vacíos]]+dataMercanciaContenedores[[#This Row],[Toneladas en contenedores desembarcadas en exterior vacíos]]</f>
        <v>29600</v>
      </c>
      <c r="AB354" s="3">
        <f>+dataMercanciaContenedores[[#This Row],[TOTAL Toneladas en contenedores con carga desembarcadas]]+dataMercanciaContenedores[[#This Row],[TOTAL Toneladas en contenedores vacíos desembarcadas]]</f>
        <v>133788</v>
      </c>
      <c r="AC354" s="3">
        <f>+dataMercanciaContenedores[[#This Row],[TOTAL toneladas embarcadas en contenedor]]+dataMercanciaContenedores[[#This Row],[TOTAL toneladas desembarcadas en contenedor]]</f>
        <v>352578</v>
      </c>
    </row>
    <row r="355" spans="1:29" hidden="1" x14ac:dyDescent="0.2">
      <c r="A355" s="1">
        <v>2015</v>
      </c>
      <c r="B355" s="1" t="s">
        <v>27</v>
      </c>
      <c r="C355" s="1" t="s">
        <v>40</v>
      </c>
      <c r="D355" s="1" t="s">
        <v>41</v>
      </c>
      <c r="E355" s="2">
        <v>431</v>
      </c>
      <c r="F355" s="2">
        <v>4025</v>
      </c>
      <c r="G355" s="3">
        <f>+dataMercanciaContenedores[[#This Row],[Toneladas en contenedores embarcadas en cabotaje con carga]]+dataMercanciaContenedores[[#This Row],[Toneladas en contenedores embarcadas en cabotaje vacíos]]</f>
        <v>4456</v>
      </c>
      <c r="H355" s="2">
        <v>9425</v>
      </c>
      <c r="I355" s="2">
        <v>3374</v>
      </c>
      <c r="J355" s="3">
        <f>+dataMercanciaContenedores[[#This Row],[Toneladas en contenedores desembarcadas en cabotaje con carga]]+dataMercanciaContenedores[[#This Row],[Toneladas en contenedores desembarcadas en cabotaje vacíos]]</f>
        <v>12799</v>
      </c>
      <c r="K355" s="3">
        <f>+dataMercanciaContenedores[[#This Row],[Toneladas en contenedores embarcadas en cabotaje con carga]]+dataMercanciaContenedores[[#This Row],[Toneladas en contenedores desembarcadas en cabotaje con carga]]</f>
        <v>9856</v>
      </c>
      <c r="L355" s="3">
        <f>+dataMercanciaContenedores[[#This Row],[Toneladas en contenedores embarcadas en cabotaje vacíos]]+dataMercanciaContenedores[[#This Row],[Toneladas en contenedores desembarcadas en cabotaje vacíos]]</f>
        <v>7399</v>
      </c>
      <c r="M355" s="3">
        <f>+dataMercanciaContenedores[[#This Row],[TOTAL toneladas en contenedores en cabotaje con carga]]+dataMercanciaContenedores[[#This Row],[TOTAL toneladas en contenedores en cabotaje vacíos]]</f>
        <v>17255</v>
      </c>
      <c r="N355" s="2">
        <v>108005</v>
      </c>
      <c r="O355" s="2">
        <v>24944</v>
      </c>
      <c r="P355" s="3">
        <f>+dataMercanciaContenedores[[#This Row],[Toneladas en contenedores embarcadas en exterior con carga]]+dataMercanciaContenedores[[#This Row],[Toneladas en contenedores embarcadas en exterior vacíos]]</f>
        <v>132949</v>
      </c>
      <c r="Q355" s="2">
        <v>194086</v>
      </c>
      <c r="R355" s="2">
        <v>10376</v>
      </c>
      <c r="S355" s="3">
        <f>+dataMercanciaContenedores[[#This Row],[Toneladas en contenedores desembarcadas en exterior con carga]]+dataMercanciaContenedores[[#This Row],[Toneladas en contenedores desembarcadas en exterior vacíos]]</f>
        <v>204462</v>
      </c>
      <c r="T355" s="3">
        <f>+dataMercanciaContenedores[[#This Row],[Toneladas en contenedores embarcadas en exterior con carga]]+dataMercanciaContenedores[[#This Row],[Toneladas en contenedores desembarcadas en exterior con carga]]</f>
        <v>302091</v>
      </c>
      <c r="U355" s="3">
        <f>+dataMercanciaContenedores[[#This Row],[Toneladas en contenedores embarcadas en exterior vacíos]]+dataMercanciaContenedores[[#This Row],[Toneladas en contenedores desembarcadas en exterior vacíos]]</f>
        <v>35320</v>
      </c>
      <c r="V355" s="3">
        <f>+dataMercanciaContenedores[[#This Row],[TOTAL toneladas en contenedores en exterior con carga]]+dataMercanciaContenedores[[#This Row],[TOTAL toneladas en contenedores en exterior vacíos]]</f>
        <v>337411</v>
      </c>
      <c r="W355" s="3">
        <f>+dataMercanciaContenedores[[#This Row],[Toneladas en contenedores embarcadas en cabotaje con carga]]+dataMercanciaContenedores[[#This Row],[Toneladas en contenedores embarcadas en exterior con carga]]</f>
        <v>108436</v>
      </c>
      <c r="X355" s="3">
        <f>+dataMercanciaContenedores[[#This Row],[Toneladas en contenedores embarcadas en cabotaje vacíos]]+dataMercanciaContenedores[[#This Row],[Toneladas en contenedores embarcadas en exterior vacíos]]</f>
        <v>28969</v>
      </c>
      <c r="Y355" s="3">
        <f>+dataMercanciaContenedores[[#This Row],[TOTAL Toneladas en contenedores con carga embarcadas]]+dataMercanciaContenedores[[#This Row],[TOTAL Toneladas en contenedores vacíos embarcadas]]</f>
        <v>137405</v>
      </c>
      <c r="Z355" s="3">
        <f>+dataMercanciaContenedores[[#This Row],[Toneladas en contenedores desembarcadas en cabotaje con carga]]+dataMercanciaContenedores[[#This Row],[Toneladas en contenedores desembarcadas en exterior con carga]]</f>
        <v>203511</v>
      </c>
      <c r="AA355" s="3">
        <f>+dataMercanciaContenedores[[#This Row],[Toneladas en contenedores desembarcadas en cabotaje vacíos]]+dataMercanciaContenedores[[#This Row],[Toneladas en contenedores desembarcadas en exterior vacíos]]</f>
        <v>13750</v>
      </c>
      <c r="AB355" s="3">
        <f>+dataMercanciaContenedores[[#This Row],[TOTAL Toneladas en contenedores con carga desembarcadas]]+dataMercanciaContenedores[[#This Row],[TOTAL Toneladas en contenedores vacíos desembarcadas]]</f>
        <v>217261</v>
      </c>
      <c r="AC355" s="3">
        <f>+dataMercanciaContenedores[[#This Row],[TOTAL toneladas embarcadas en contenedor]]+dataMercanciaContenedores[[#This Row],[TOTAL toneladas desembarcadas en contenedor]]</f>
        <v>354666</v>
      </c>
    </row>
    <row r="356" spans="1:29" hidden="1" x14ac:dyDescent="0.2">
      <c r="A356" s="1">
        <v>2015</v>
      </c>
      <c r="B356" s="1" t="s">
        <v>28</v>
      </c>
      <c r="C356" s="1" t="s">
        <v>40</v>
      </c>
      <c r="D356" s="1" t="s">
        <v>41</v>
      </c>
      <c r="E356" s="2">
        <v>3634</v>
      </c>
      <c r="F356" s="2">
        <v>31610</v>
      </c>
      <c r="G356" s="3">
        <f>+dataMercanciaContenedores[[#This Row],[Toneladas en contenedores embarcadas en cabotaje con carga]]+dataMercanciaContenedores[[#This Row],[Toneladas en contenedores embarcadas en cabotaje vacíos]]</f>
        <v>35244</v>
      </c>
      <c r="H356" s="2">
        <v>53009</v>
      </c>
      <c r="I356" s="2">
        <v>36</v>
      </c>
      <c r="J356" s="3">
        <f>+dataMercanciaContenedores[[#This Row],[Toneladas en contenedores desembarcadas en cabotaje con carga]]+dataMercanciaContenedores[[#This Row],[Toneladas en contenedores desembarcadas en cabotaje vacíos]]</f>
        <v>53045</v>
      </c>
      <c r="K356" s="3">
        <f>+dataMercanciaContenedores[[#This Row],[Toneladas en contenedores embarcadas en cabotaje con carga]]+dataMercanciaContenedores[[#This Row],[Toneladas en contenedores desembarcadas en cabotaje con carga]]</f>
        <v>56643</v>
      </c>
      <c r="L356" s="3">
        <f>+dataMercanciaContenedores[[#This Row],[Toneladas en contenedores embarcadas en cabotaje vacíos]]+dataMercanciaContenedores[[#This Row],[Toneladas en contenedores desembarcadas en cabotaje vacíos]]</f>
        <v>31646</v>
      </c>
      <c r="M356" s="3">
        <f>+dataMercanciaContenedores[[#This Row],[TOTAL toneladas en contenedores en cabotaje con carga]]+dataMercanciaContenedores[[#This Row],[TOTAL toneladas en contenedores en cabotaje vacíos]]</f>
        <v>88289</v>
      </c>
      <c r="N356" s="2">
        <v>3315</v>
      </c>
      <c r="O356" s="2">
        <v>811</v>
      </c>
      <c r="P356" s="3">
        <f>+dataMercanciaContenedores[[#This Row],[Toneladas en contenedores embarcadas en exterior con carga]]+dataMercanciaContenedores[[#This Row],[Toneladas en contenedores embarcadas en exterior vacíos]]</f>
        <v>4126</v>
      </c>
      <c r="Q356" s="2">
        <v>166126</v>
      </c>
      <c r="R356" s="2">
        <v>0</v>
      </c>
      <c r="S356" s="3">
        <f>+dataMercanciaContenedores[[#This Row],[Toneladas en contenedores desembarcadas en exterior con carga]]+dataMercanciaContenedores[[#This Row],[Toneladas en contenedores desembarcadas en exterior vacíos]]</f>
        <v>166126</v>
      </c>
      <c r="T356" s="3">
        <f>+dataMercanciaContenedores[[#This Row],[Toneladas en contenedores embarcadas en exterior con carga]]+dataMercanciaContenedores[[#This Row],[Toneladas en contenedores desembarcadas en exterior con carga]]</f>
        <v>169441</v>
      </c>
      <c r="U356" s="3">
        <f>+dataMercanciaContenedores[[#This Row],[Toneladas en contenedores embarcadas en exterior vacíos]]+dataMercanciaContenedores[[#This Row],[Toneladas en contenedores desembarcadas en exterior vacíos]]</f>
        <v>811</v>
      </c>
      <c r="V356" s="3">
        <f>+dataMercanciaContenedores[[#This Row],[TOTAL toneladas en contenedores en exterior con carga]]+dataMercanciaContenedores[[#This Row],[TOTAL toneladas en contenedores en exterior vacíos]]</f>
        <v>170252</v>
      </c>
      <c r="W356" s="3">
        <f>+dataMercanciaContenedores[[#This Row],[Toneladas en contenedores embarcadas en cabotaje con carga]]+dataMercanciaContenedores[[#This Row],[Toneladas en contenedores embarcadas en exterior con carga]]</f>
        <v>6949</v>
      </c>
      <c r="X356" s="3">
        <f>+dataMercanciaContenedores[[#This Row],[Toneladas en contenedores embarcadas en cabotaje vacíos]]+dataMercanciaContenedores[[#This Row],[Toneladas en contenedores embarcadas en exterior vacíos]]</f>
        <v>32421</v>
      </c>
      <c r="Y356" s="3">
        <f>+dataMercanciaContenedores[[#This Row],[TOTAL Toneladas en contenedores con carga embarcadas]]+dataMercanciaContenedores[[#This Row],[TOTAL Toneladas en contenedores vacíos embarcadas]]</f>
        <v>39370</v>
      </c>
      <c r="Z356" s="3">
        <f>+dataMercanciaContenedores[[#This Row],[Toneladas en contenedores desembarcadas en cabotaje con carga]]+dataMercanciaContenedores[[#This Row],[Toneladas en contenedores desembarcadas en exterior con carga]]</f>
        <v>219135</v>
      </c>
      <c r="AA356" s="3">
        <f>+dataMercanciaContenedores[[#This Row],[Toneladas en contenedores desembarcadas en cabotaje vacíos]]+dataMercanciaContenedores[[#This Row],[Toneladas en contenedores desembarcadas en exterior vacíos]]</f>
        <v>36</v>
      </c>
      <c r="AB356" s="3">
        <f>+dataMercanciaContenedores[[#This Row],[TOTAL Toneladas en contenedores con carga desembarcadas]]+dataMercanciaContenedores[[#This Row],[TOTAL Toneladas en contenedores vacíos desembarcadas]]</f>
        <v>219171</v>
      </c>
      <c r="AC356" s="3">
        <f>+dataMercanciaContenedores[[#This Row],[TOTAL toneladas embarcadas en contenedor]]+dataMercanciaContenedores[[#This Row],[TOTAL toneladas desembarcadas en contenedor]]</f>
        <v>258541</v>
      </c>
    </row>
    <row r="357" spans="1:29" hidden="1" x14ac:dyDescent="0.2">
      <c r="A357" s="1">
        <v>2015</v>
      </c>
      <c r="B357" s="1" t="s">
        <v>29</v>
      </c>
      <c r="C357" s="1" t="s">
        <v>40</v>
      </c>
      <c r="D357" s="1" t="s">
        <v>41</v>
      </c>
      <c r="E357" s="2">
        <v>64</v>
      </c>
      <c r="F357" s="2">
        <v>4</v>
      </c>
      <c r="G357" s="3">
        <f>+dataMercanciaContenedores[[#This Row],[Toneladas en contenedores embarcadas en cabotaje con carga]]+dataMercanciaContenedores[[#This Row],[Toneladas en contenedores embarcadas en cabotaje vacíos]]</f>
        <v>68</v>
      </c>
      <c r="H357" s="2">
        <v>0</v>
      </c>
      <c r="I357" s="2">
        <v>356</v>
      </c>
      <c r="J357" s="3">
        <f>+dataMercanciaContenedores[[#This Row],[Toneladas en contenedores desembarcadas en cabotaje con carga]]+dataMercanciaContenedores[[#This Row],[Toneladas en contenedores desembarcadas en cabotaje vacíos]]</f>
        <v>356</v>
      </c>
      <c r="K357" s="3">
        <f>+dataMercanciaContenedores[[#This Row],[Toneladas en contenedores embarcadas en cabotaje con carga]]+dataMercanciaContenedores[[#This Row],[Toneladas en contenedores desembarcadas en cabotaje con carga]]</f>
        <v>64</v>
      </c>
      <c r="L357" s="3">
        <f>+dataMercanciaContenedores[[#This Row],[Toneladas en contenedores embarcadas en cabotaje vacíos]]+dataMercanciaContenedores[[#This Row],[Toneladas en contenedores desembarcadas en cabotaje vacíos]]</f>
        <v>360</v>
      </c>
      <c r="M357" s="3">
        <f>+dataMercanciaContenedores[[#This Row],[TOTAL toneladas en contenedores en cabotaje con carga]]+dataMercanciaContenedores[[#This Row],[TOTAL toneladas en contenedores en cabotaje vacíos]]</f>
        <v>424</v>
      </c>
      <c r="N357" s="2">
        <v>0</v>
      </c>
      <c r="O357" s="2">
        <v>0</v>
      </c>
      <c r="P357" s="3">
        <f>+dataMercanciaContenedores[[#This Row],[Toneladas en contenedores embarcadas en exterior con carga]]+dataMercanciaContenedores[[#This Row],[Toneladas en contenedores embarcadas en exterior vacíos]]</f>
        <v>0</v>
      </c>
      <c r="Q357" s="2">
        <v>0</v>
      </c>
      <c r="R357" s="2">
        <v>0</v>
      </c>
      <c r="S357" s="3">
        <f>+dataMercanciaContenedores[[#This Row],[Toneladas en contenedores desembarcadas en exterior con carga]]+dataMercanciaContenedores[[#This Row],[Toneladas en contenedores desembarcadas en exterior vacíos]]</f>
        <v>0</v>
      </c>
      <c r="T357" s="3">
        <f>+dataMercanciaContenedores[[#This Row],[Toneladas en contenedores embarcadas en exterior con carga]]+dataMercanciaContenedores[[#This Row],[Toneladas en contenedores desembarcadas en exterior con carga]]</f>
        <v>0</v>
      </c>
      <c r="U357" s="3">
        <f>+dataMercanciaContenedores[[#This Row],[Toneladas en contenedores embarcadas en exterior vacíos]]+dataMercanciaContenedores[[#This Row],[Toneladas en contenedores desembarcadas en exterior vacíos]]</f>
        <v>0</v>
      </c>
      <c r="V357" s="3">
        <f>+dataMercanciaContenedores[[#This Row],[TOTAL toneladas en contenedores en exterior con carga]]+dataMercanciaContenedores[[#This Row],[TOTAL toneladas en contenedores en exterior vacíos]]</f>
        <v>0</v>
      </c>
      <c r="W357" s="3">
        <f>+dataMercanciaContenedores[[#This Row],[Toneladas en contenedores embarcadas en cabotaje con carga]]+dataMercanciaContenedores[[#This Row],[Toneladas en contenedores embarcadas en exterior con carga]]</f>
        <v>64</v>
      </c>
      <c r="X357" s="3">
        <f>+dataMercanciaContenedores[[#This Row],[Toneladas en contenedores embarcadas en cabotaje vacíos]]+dataMercanciaContenedores[[#This Row],[Toneladas en contenedores embarcadas en exterior vacíos]]</f>
        <v>4</v>
      </c>
      <c r="Y357" s="3">
        <f>+dataMercanciaContenedores[[#This Row],[TOTAL Toneladas en contenedores con carga embarcadas]]+dataMercanciaContenedores[[#This Row],[TOTAL Toneladas en contenedores vacíos embarcadas]]</f>
        <v>68</v>
      </c>
      <c r="Z357" s="3">
        <f>+dataMercanciaContenedores[[#This Row],[Toneladas en contenedores desembarcadas en cabotaje con carga]]+dataMercanciaContenedores[[#This Row],[Toneladas en contenedores desembarcadas en exterior con carga]]</f>
        <v>0</v>
      </c>
      <c r="AA357" s="3">
        <f>+dataMercanciaContenedores[[#This Row],[Toneladas en contenedores desembarcadas en cabotaje vacíos]]+dataMercanciaContenedores[[#This Row],[Toneladas en contenedores desembarcadas en exterior vacíos]]</f>
        <v>356</v>
      </c>
      <c r="AB357" s="3">
        <f>+dataMercanciaContenedores[[#This Row],[TOTAL Toneladas en contenedores con carga desembarcadas]]+dataMercanciaContenedores[[#This Row],[TOTAL Toneladas en contenedores vacíos desembarcadas]]</f>
        <v>356</v>
      </c>
      <c r="AC357" s="3">
        <f>+dataMercanciaContenedores[[#This Row],[TOTAL toneladas embarcadas en contenedor]]+dataMercanciaContenedores[[#This Row],[TOTAL toneladas desembarcadas en contenedor]]</f>
        <v>424</v>
      </c>
    </row>
    <row r="358" spans="1:29" hidden="1" x14ac:dyDescent="0.2">
      <c r="A358" s="1">
        <v>2015</v>
      </c>
      <c r="B358" s="1" t="s">
        <v>30</v>
      </c>
      <c r="C358" s="1" t="s">
        <v>40</v>
      </c>
      <c r="D358" s="1" t="s">
        <v>41</v>
      </c>
      <c r="E358" s="2">
        <v>0</v>
      </c>
      <c r="F358" s="2">
        <v>0</v>
      </c>
      <c r="G358" s="3">
        <f>+dataMercanciaContenedores[[#This Row],[Toneladas en contenedores embarcadas en cabotaje con carga]]+dataMercanciaContenedores[[#This Row],[Toneladas en contenedores embarcadas en cabotaje vacíos]]</f>
        <v>0</v>
      </c>
      <c r="H358" s="2">
        <v>0</v>
      </c>
      <c r="I358" s="2">
        <v>0</v>
      </c>
      <c r="J358" s="3">
        <f>+dataMercanciaContenedores[[#This Row],[Toneladas en contenedores desembarcadas en cabotaje con carga]]+dataMercanciaContenedores[[#This Row],[Toneladas en contenedores desembarcadas en cabotaje vacíos]]</f>
        <v>0</v>
      </c>
      <c r="K358" s="3">
        <f>+dataMercanciaContenedores[[#This Row],[Toneladas en contenedores embarcadas en cabotaje con carga]]+dataMercanciaContenedores[[#This Row],[Toneladas en contenedores desembarcadas en cabotaje con carga]]</f>
        <v>0</v>
      </c>
      <c r="L358" s="3">
        <f>+dataMercanciaContenedores[[#This Row],[Toneladas en contenedores embarcadas en cabotaje vacíos]]+dataMercanciaContenedores[[#This Row],[Toneladas en contenedores desembarcadas en cabotaje vacíos]]</f>
        <v>0</v>
      </c>
      <c r="M358" s="3">
        <f>+dataMercanciaContenedores[[#This Row],[TOTAL toneladas en contenedores en cabotaje con carga]]+dataMercanciaContenedores[[#This Row],[TOTAL toneladas en contenedores en cabotaje vacíos]]</f>
        <v>0</v>
      </c>
      <c r="N358" s="2">
        <v>12556</v>
      </c>
      <c r="O358" s="2">
        <v>1081</v>
      </c>
      <c r="P358" s="3">
        <f>+dataMercanciaContenedores[[#This Row],[Toneladas en contenedores embarcadas en exterior con carga]]+dataMercanciaContenedores[[#This Row],[Toneladas en contenedores embarcadas en exterior vacíos]]</f>
        <v>13637</v>
      </c>
      <c r="Q358" s="2">
        <f>24791-154</f>
        <v>24637</v>
      </c>
      <c r="R358" s="2">
        <v>200</v>
      </c>
      <c r="S358" s="3">
        <f>+dataMercanciaContenedores[[#This Row],[Toneladas en contenedores desembarcadas en exterior con carga]]+dataMercanciaContenedores[[#This Row],[Toneladas en contenedores desembarcadas en exterior vacíos]]</f>
        <v>24837</v>
      </c>
      <c r="T358" s="3">
        <f>+dataMercanciaContenedores[[#This Row],[Toneladas en contenedores embarcadas en exterior con carga]]+dataMercanciaContenedores[[#This Row],[Toneladas en contenedores desembarcadas en exterior con carga]]</f>
        <v>37193</v>
      </c>
      <c r="U358" s="3">
        <f>+dataMercanciaContenedores[[#This Row],[Toneladas en contenedores embarcadas en exterior vacíos]]+dataMercanciaContenedores[[#This Row],[Toneladas en contenedores desembarcadas en exterior vacíos]]</f>
        <v>1281</v>
      </c>
      <c r="V358" s="3">
        <f>+dataMercanciaContenedores[[#This Row],[TOTAL toneladas en contenedores en exterior con carga]]+dataMercanciaContenedores[[#This Row],[TOTAL toneladas en contenedores en exterior vacíos]]</f>
        <v>38474</v>
      </c>
      <c r="W358" s="3">
        <f>+dataMercanciaContenedores[[#This Row],[Toneladas en contenedores embarcadas en cabotaje con carga]]+dataMercanciaContenedores[[#This Row],[Toneladas en contenedores embarcadas en exterior con carga]]</f>
        <v>12556</v>
      </c>
      <c r="X358" s="3">
        <f>+dataMercanciaContenedores[[#This Row],[Toneladas en contenedores embarcadas en cabotaje vacíos]]+dataMercanciaContenedores[[#This Row],[Toneladas en contenedores embarcadas en exterior vacíos]]</f>
        <v>1081</v>
      </c>
      <c r="Y358" s="3">
        <f>+dataMercanciaContenedores[[#This Row],[TOTAL Toneladas en contenedores con carga embarcadas]]+dataMercanciaContenedores[[#This Row],[TOTAL Toneladas en contenedores vacíos embarcadas]]</f>
        <v>13637</v>
      </c>
      <c r="Z358" s="3">
        <f>+dataMercanciaContenedores[[#This Row],[Toneladas en contenedores desembarcadas en cabotaje con carga]]+dataMercanciaContenedores[[#This Row],[Toneladas en contenedores desembarcadas en exterior con carga]]</f>
        <v>24637</v>
      </c>
      <c r="AA358" s="3">
        <f>+dataMercanciaContenedores[[#This Row],[Toneladas en contenedores desembarcadas en cabotaje vacíos]]+dataMercanciaContenedores[[#This Row],[Toneladas en contenedores desembarcadas en exterior vacíos]]</f>
        <v>200</v>
      </c>
      <c r="AB358" s="3">
        <f>+dataMercanciaContenedores[[#This Row],[TOTAL Toneladas en contenedores con carga desembarcadas]]+dataMercanciaContenedores[[#This Row],[TOTAL Toneladas en contenedores vacíos desembarcadas]]</f>
        <v>24837</v>
      </c>
      <c r="AC358" s="3">
        <f>+dataMercanciaContenedores[[#This Row],[TOTAL toneladas embarcadas en contenedor]]+dataMercanciaContenedores[[#This Row],[TOTAL toneladas desembarcadas en contenedor]]</f>
        <v>38474</v>
      </c>
    </row>
    <row r="359" spans="1:29" hidden="1" x14ac:dyDescent="0.2">
      <c r="A359" s="1">
        <v>2015</v>
      </c>
      <c r="B359" s="1" t="s">
        <v>31</v>
      </c>
      <c r="C359" s="1" t="s">
        <v>40</v>
      </c>
      <c r="D359" s="1" t="s">
        <v>41</v>
      </c>
      <c r="E359" s="2">
        <v>418286</v>
      </c>
      <c r="F359" s="2">
        <v>280170</v>
      </c>
      <c r="G359" s="3">
        <f>+dataMercanciaContenedores[[#This Row],[Toneladas en contenedores embarcadas en cabotaje con carga]]+dataMercanciaContenedores[[#This Row],[Toneladas en contenedores embarcadas en cabotaje vacíos]]</f>
        <v>698456</v>
      </c>
      <c r="H359" s="2">
        <v>1526001</v>
      </c>
      <c r="I359" s="2">
        <v>27735</v>
      </c>
      <c r="J359" s="3">
        <f>+dataMercanciaContenedores[[#This Row],[Toneladas en contenedores desembarcadas en cabotaje con carga]]+dataMercanciaContenedores[[#This Row],[Toneladas en contenedores desembarcadas en cabotaje vacíos]]</f>
        <v>1553736</v>
      </c>
      <c r="K359" s="3">
        <f>+dataMercanciaContenedores[[#This Row],[Toneladas en contenedores embarcadas en cabotaje con carga]]+dataMercanciaContenedores[[#This Row],[Toneladas en contenedores desembarcadas en cabotaje con carga]]</f>
        <v>1944287</v>
      </c>
      <c r="L359" s="3">
        <f>+dataMercanciaContenedores[[#This Row],[Toneladas en contenedores embarcadas en cabotaje vacíos]]+dataMercanciaContenedores[[#This Row],[Toneladas en contenedores desembarcadas en cabotaje vacíos]]</f>
        <v>307905</v>
      </c>
      <c r="M359" s="3">
        <f>+dataMercanciaContenedores[[#This Row],[TOTAL toneladas en contenedores en cabotaje con carga]]+dataMercanciaContenedores[[#This Row],[TOTAL toneladas en contenedores en cabotaje vacíos]]</f>
        <v>2252192</v>
      </c>
      <c r="N359" s="2">
        <v>33553</v>
      </c>
      <c r="O359" s="2">
        <v>11252</v>
      </c>
      <c r="P359" s="3">
        <f>+dataMercanciaContenedores[[#This Row],[Toneladas en contenedores embarcadas en exterior con carga]]+dataMercanciaContenedores[[#This Row],[Toneladas en contenedores embarcadas en exterior vacíos]]</f>
        <v>44805</v>
      </c>
      <c r="Q359" s="2">
        <v>331541</v>
      </c>
      <c r="R359" s="2">
        <v>76</v>
      </c>
      <c r="S359" s="3">
        <f>+dataMercanciaContenedores[[#This Row],[Toneladas en contenedores desembarcadas en exterior con carga]]+dataMercanciaContenedores[[#This Row],[Toneladas en contenedores desembarcadas en exterior vacíos]]</f>
        <v>331617</v>
      </c>
      <c r="T359" s="3">
        <f>+dataMercanciaContenedores[[#This Row],[Toneladas en contenedores embarcadas en exterior con carga]]+dataMercanciaContenedores[[#This Row],[Toneladas en contenedores desembarcadas en exterior con carga]]</f>
        <v>365094</v>
      </c>
      <c r="U359" s="3">
        <f>+dataMercanciaContenedores[[#This Row],[Toneladas en contenedores embarcadas en exterior vacíos]]+dataMercanciaContenedores[[#This Row],[Toneladas en contenedores desembarcadas en exterior vacíos]]</f>
        <v>11328</v>
      </c>
      <c r="V359" s="3">
        <f>+dataMercanciaContenedores[[#This Row],[TOTAL toneladas en contenedores en exterior con carga]]+dataMercanciaContenedores[[#This Row],[TOTAL toneladas en contenedores en exterior vacíos]]</f>
        <v>376422</v>
      </c>
      <c r="W359" s="3">
        <f>+dataMercanciaContenedores[[#This Row],[Toneladas en contenedores embarcadas en cabotaje con carga]]+dataMercanciaContenedores[[#This Row],[Toneladas en contenedores embarcadas en exterior con carga]]</f>
        <v>451839</v>
      </c>
      <c r="X359" s="3">
        <f>+dataMercanciaContenedores[[#This Row],[Toneladas en contenedores embarcadas en cabotaje vacíos]]+dataMercanciaContenedores[[#This Row],[Toneladas en contenedores embarcadas en exterior vacíos]]</f>
        <v>291422</v>
      </c>
      <c r="Y359" s="3">
        <f>+dataMercanciaContenedores[[#This Row],[TOTAL Toneladas en contenedores con carga embarcadas]]+dataMercanciaContenedores[[#This Row],[TOTAL Toneladas en contenedores vacíos embarcadas]]</f>
        <v>743261</v>
      </c>
      <c r="Z359" s="3">
        <f>+dataMercanciaContenedores[[#This Row],[Toneladas en contenedores desembarcadas en cabotaje con carga]]+dataMercanciaContenedores[[#This Row],[Toneladas en contenedores desembarcadas en exterior con carga]]</f>
        <v>1857542</v>
      </c>
      <c r="AA359" s="3">
        <f>+dataMercanciaContenedores[[#This Row],[Toneladas en contenedores desembarcadas en cabotaje vacíos]]+dataMercanciaContenedores[[#This Row],[Toneladas en contenedores desembarcadas en exterior vacíos]]</f>
        <v>27811</v>
      </c>
      <c r="AB359" s="3">
        <f>+dataMercanciaContenedores[[#This Row],[TOTAL Toneladas en contenedores con carga desembarcadas]]+dataMercanciaContenedores[[#This Row],[TOTAL Toneladas en contenedores vacíos desembarcadas]]</f>
        <v>1885353</v>
      </c>
      <c r="AC359" s="3">
        <f>+dataMercanciaContenedores[[#This Row],[TOTAL toneladas embarcadas en contenedor]]+dataMercanciaContenedores[[#This Row],[TOTAL toneladas desembarcadas en contenedor]]</f>
        <v>2628614</v>
      </c>
    </row>
    <row r="360" spans="1:29" hidden="1" x14ac:dyDescent="0.2">
      <c r="A360" s="1">
        <v>2015</v>
      </c>
      <c r="B360" s="1" t="s">
        <v>32</v>
      </c>
      <c r="C360" s="1" t="s">
        <v>40</v>
      </c>
      <c r="D360" s="1" t="s">
        <v>41</v>
      </c>
      <c r="E360" s="2">
        <v>0</v>
      </c>
      <c r="F360" s="2">
        <v>0</v>
      </c>
      <c r="G360" s="3">
        <f>+dataMercanciaContenedores[[#This Row],[Toneladas en contenedores embarcadas en cabotaje con carga]]+dataMercanciaContenedores[[#This Row],[Toneladas en contenedores embarcadas en cabotaje vacíos]]</f>
        <v>0</v>
      </c>
      <c r="H360" s="2">
        <v>0</v>
      </c>
      <c r="I360" s="2">
        <v>0</v>
      </c>
      <c r="J360" s="3">
        <f>+dataMercanciaContenedores[[#This Row],[Toneladas en contenedores desembarcadas en cabotaje con carga]]+dataMercanciaContenedores[[#This Row],[Toneladas en contenedores desembarcadas en cabotaje vacíos]]</f>
        <v>0</v>
      </c>
      <c r="K360" s="3">
        <f>+dataMercanciaContenedores[[#This Row],[Toneladas en contenedores embarcadas en cabotaje con carga]]+dataMercanciaContenedores[[#This Row],[Toneladas en contenedores desembarcadas en cabotaje con carga]]</f>
        <v>0</v>
      </c>
      <c r="L360" s="3">
        <f>+dataMercanciaContenedores[[#This Row],[Toneladas en contenedores embarcadas en cabotaje vacíos]]+dataMercanciaContenedores[[#This Row],[Toneladas en contenedores desembarcadas en cabotaje vacíos]]</f>
        <v>0</v>
      </c>
      <c r="M360" s="3">
        <f>+dataMercanciaContenedores[[#This Row],[TOTAL toneladas en contenedores en cabotaje con carga]]+dataMercanciaContenedores[[#This Row],[TOTAL toneladas en contenedores en cabotaje vacíos]]</f>
        <v>0</v>
      </c>
      <c r="N360" s="2">
        <v>13229</v>
      </c>
      <c r="O360" s="2">
        <v>8</v>
      </c>
      <c r="P360" s="3">
        <f>+dataMercanciaContenedores[[#This Row],[Toneladas en contenedores embarcadas en exterior con carga]]+dataMercanciaContenedores[[#This Row],[Toneladas en contenedores embarcadas en exterior vacíos]]</f>
        <v>13237</v>
      </c>
      <c r="Q360" s="2">
        <v>5456</v>
      </c>
      <c r="R360" s="2">
        <v>9</v>
      </c>
      <c r="S360" s="3">
        <f>+dataMercanciaContenedores[[#This Row],[Toneladas en contenedores desembarcadas en exterior con carga]]+dataMercanciaContenedores[[#This Row],[Toneladas en contenedores desembarcadas en exterior vacíos]]</f>
        <v>5465</v>
      </c>
      <c r="T360" s="3">
        <f>+dataMercanciaContenedores[[#This Row],[Toneladas en contenedores embarcadas en exterior con carga]]+dataMercanciaContenedores[[#This Row],[Toneladas en contenedores desembarcadas en exterior con carga]]</f>
        <v>18685</v>
      </c>
      <c r="U360" s="3">
        <f>+dataMercanciaContenedores[[#This Row],[Toneladas en contenedores embarcadas en exterior vacíos]]+dataMercanciaContenedores[[#This Row],[Toneladas en contenedores desembarcadas en exterior vacíos]]</f>
        <v>17</v>
      </c>
      <c r="V360" s="3">
        <f>+dataMercanciaContenedores[[#This Row],[TOTAL toneladas en contenedores en exterior con carga]]+dataMercanciaContenedores[[#This Row],[TOTAL toneladas en contenedores en exterior vacíos]]</f>
        <v>18702</v>
      </c>
      <c r="W360" s="3">
        <f>+dataMercanciaContenedores[[#This Row],[Toneladas en contenedores embarcadas en cabotaje con carga]]+dataMercanciaContenedores[[#This Row],[Toneladas en contenedores embarcadas en exterior con carga]]</f>
        <v>13229</v>
      </c>
      <c r="X360" s="3">
        <f>+dataMercanciaContenedores[[#This Row],[Toneladas en contenedores embarcadas en cabotaje vacíos]]+dataMercanciaContenedores[[#This Row],[Toneladas en contenedores embarcadas en exterior vacíos]]</f>
        <v>8</v>
      </c>
      <c r="Y360" s="3">
        <f>+dataMercanciaContenedores[[#This Row],[TOTAL Toneladas en contenedores con carga embarcadas]]+dataMercanciaContenedores[[#This Row],[TOTAL Toneladas en contenedores vacíos embarcadas]]</f>
        <v>13237</v>
      </c>
      <c r="Z360" s="3">
        <f>+dataMercanciaContenedores[[#This Row],[Toneladas en contenedores desembarcadas en cabotaje con carga]]+dataMercanciaContenedores[[#This Row],[Toneladas en contenedores desembarcadas en exterior con carga]]</f>
        <v>5456</v>
      </c>
      <c r="AA360" s="3">
        <f>+dataMercanciaContenedores[[#This Row],[Toneladas en contenedores desembarcadas en cabotaje vacíos]]+dataMercanciaContenedores[[#This Row],[Toneladas en contenedores desembarcadas en exterior vacíos]]</f>
        <v>9</v>
      </c>
      <c r="AB360" s="3">
        <f>+dataMercanciaContenedores[[#This Row],[TOTAL Toneladas en contenedores con carga desembarcadas]]+dataMercanciaContenedores[[#This Row],[TOTAL Toneladas en contenedores vacíos desembarcadas]]</f>
        <v>5465</v>
      </c>
      <c r="AC360" s="3">
        <f>+dataMercanciaContenedores[[#This Row],[TOTAL toneladas embarcadas en contenedor]]+dataMercanciaContenedores[[#This Row],[TOTAL toneladas desembarcadas en contenedor]]</f>
        <v>18702</v>
      </c>
    </row>
    <row r="361" spans="1:29" hidden="1" x14ac:dyDescent="0.2">
      <c r="A361" s="1">
        <v>2015</v>
      </c>
      <c r="B361" s="1" t="s">
        <v>33</v>
      </c>
      <c r="C361" s="1" t="s">
        <v>40</v>
      </c>
      <c r="D361" s="1" t="s">
        <v>41</v>
      </c>
      <c r="E361" s="2">
        <v>889431</v>
      </c>
      <c r="F361" s="2">
        <v>1151</v>
      </c>
      <c r="G361" s="3">
        <f>+dataMercanciaContenedores[[#This Row],[Toneladas en contenedores embarcadas en cabotaje con carga]]+dataMercanciaContenedores[[#This Row],[Toneladas en contenedores embarcadas en cabotaje vacíos]]</f>
        <v>890582</v>
      </c>
      <c r="H361" s="2">
        <v>108626</v>
      </c>
      <c r="I361" s="2">
        <v>156315</v>
      </c>
      <c r="J361" s="3">
        <f>+dataMercanciaContenedores[[#This Row],[Toneladas en contenedores desembarcadas en cabotaje con carga]]+dataMercanciaContenedores[[#This Row],[Toneladas en contenedores desembarcadas en cabotaje vacíos]]</f>
        <v>264941</v>
      </c>
      <c r="K361" s="3">
        <f>+dataMercanciaContenedores[[#This Row],[Toneladas en contenedores embarcadas en cabotaje con carga]]+dataMercanciaContenedores[[#This Row],[Toneladas en contenedores desembarcadas en cabotaje con carga]]</f>
        <v>998057</v>
      </c>
      <c r="L361" s="3">
        <f>+dataMercanciaContenedores[[#This Row],[Toneladas en contenedores embarcadas en cabotaje vacíos]]+dataMercanciaContenedores[[#This Row],[Toneladas en contenedores desembarcadas en cabotaje vacíos]]</f>
        <v>157466</v>
      </c>
      <c r="M361" s="3">
        <f>+dataMercanciaContenedores[[#This Row],[TOTAL toneladas en contenedores en cabotaje con carga]]+dataMercanciaContenedores[[#This Row],[TOTAL toneladas en contenedores en cabotaje vacíos]]</f>
        <v>1155523</v>
      </c>
      <c r="N361" s="2">
        <v>7004</v>
      </c>
      <c r="O361" s="2">
        <v>1089</v>
      </c>
      <c r="P361" s="3">
        <f>+dataMercanciaContenedores[[#This Row],[Toneladas en contenedores embarcadas en exterior con carga]]+dataMercanciaContenedores[[#This Row],[Toneladas en contenedores embarcadas en exterior vacíos]]</f>
        <v>8093</v>
      </c>
      <c r="Q361" s="2">
        <v>81017</v>
      </c>
      <c r="R361" s="2">
        <v>5680</v>
      </c>
      <c r="S361" s="3">
        <f>+dataMercanciaContenedores[[#This Row],[Toneladas en contenedores desembarcadas en exterior con carga]]+dataMercanciaContenedores[[#This Row],[Toneladas en contenedores desembarcadas en exterior vacíos]]</f>
        <v>86697</v>
      </c>
      <c r="T361" s="3">
        <f>+dataMercanciaContenedores[[#This Row],[Toneladas en contenedores embarcadas en exterior con carga]]+dataMercanciaContenedores[[#This Row],[Toneladas en contenedores desembarcadas en exterior con carga]]</f>
        <v>88021</v>
      </c>
      <c r="U361" s="3">
        <f>+dataMercanciaContenedores[[#This Row],[Toneladas en contenedores embarcadas en exterior vacíos]]+dataMercanciaContenedores[[#This Row],[Toneladas en contenedores desembarcadas en exterior vacíos]]</f>
        <v>6769</v>
      </c>
      <c r="V361" s="3">
        <f>+dataMercanciaContenedores[[#This Row],[TOTAL toneladas en contenedores en exterior con carga]]+dataMercanciaContenedores[[#This Row],[TOTAL toneladas en contenedores en exterior vacíos]]</f>
        <v>94790</v>
      </c>
      <c r="W361" s="3">
        <f>+dataMercanciaContenedores[[#This Row],[Toneladas en contenedores embarcadas en cabotaje con carga]]+dataMercanciaContenedores[[#This Row],[Toneladas en contenedores embarcadas en exterior con carga]]</f>
        <v>896435</v>
      </c>
      <c r="X361" s="3">
        <f>+dataMercanciaContenedores[[#This Row],[Toneladas en contenedores embarcadas en cabotaje vacíos]]+dataMercanciaContenedores[[#This Row],[Toneladas en contenedores embarcadas en exterior vacíos]]</f>
        <v>2240</v>
      </c>
      <c r="Y361" s="3">
        <f>+dataMercanciaContenedores[[#This Row],[TOTAL Toneladas en contenedores con carga embarcadas]]+dataMercanciaContenedores[[#This Row],[TOTAL Toneladas en contenedores vacíos embarcadas]]</f>
        <v>898675</v>
      </c>
      <c r="Z361" s="3">
        <f>+dataMercanciaContenedores[[#This Row],[Toneladas en contenedores desembarcadas en cabotaje con carga]]+dataMercanciaContenedores[[#This Row],[Toneladas en contenedores desembarcadas en exterior con carga]]</f>
        <v>189643</v>
      </c>
      <c r="AA361" s="3">
        <f>+dataMercanciaContenedores[[#This Row],[Toneladas en contenedores desembarcadas en cabotaje vacíos]]+dataMercanciaContenedores[[#This Row],[Toneladas en contenedores desembarcadas en exterior vacíos]]</f>
        <v>161995</v>
      </c>
      <c r="AB361" s="3">
        <f>+dataMercanciaContenedores[[#This Row],[TOTAL Toneladas en contenedores con carga desembarcadas]]+dataMercanciaContenedores[[#This Row],[TOTAL Toneladas en contenedores vacíos desembarcadas]]</f>
        <v>351638</v>
      </c>
      <c r="AC361" s="3">
        <f>+dataMercanciaContenedores[[#This Row],[TOTAL toneladas embarcadas en contenedor]]+dataMercanciaContenedores[[#This Row],[TOTAL toneladas desembarcadas en contenedor]]</f>
        <v>1250313</v>
      </c>
    </row>
    <row r="362" spans="1:29" hidden="1" x14ac:dyDescent="0.2">
      <c r="A362" s="1">
        <v>2015</v>
      </c>
      <c r="B362" s="1" t="s">
        <v>34</v>
      </c>
      <c r="C362" s="1" t="s">
        <v>40</v>
      </c>
      <c r="D362" s="1" t="s">
        <v>41</v>
      </c>
      <c r="E362" s="2">
        <v>38346</v>
      </c>
      <c r="F362" s="2">
        <v>5767</v>
      </c>
      <c r="G362" s="3">
        <f>+dataMercanciaContenedores[[#This Row],[Toneladas en contenedores embarcadas en cabotaje con carga]]+dataMercanciaContenedores[[#This Row],[Toneladas en contenedores embarcadas en cabotaje vacíos]]</f>
        <v>44113</v>
      </c>
      <c r="H362" s="2">
        <v>24312</v>
      </c>
      <c r="I362" s="2">
        <v>10012</v>
      </c>
      <c r="J362" s="3">
        <f>+dataMercanciaContenedores[[#This Row],[Toneladas en contenedores desembarcadas en cabotaje con carga]]+dataMercanciaContenedores[[#This Row],[Toneladas en contenedores desembarcadas en cabotaje vacíos]]</f>
        <v>34324</v>
      </c>
      <c r="K362" s="3">
        <f>+dataMercanciaContenedores[[#This Row],[Toneladas en contenedores embarcadas en cabotaje con carga]]+dataMercanciaContenedores[[#This Row],[Toneladas en contenedores desembarcadas en cabotaje con carga]]</f>
        <v>62658</v>
      </c>
      <c r="L362" s="3">
        <f>+dataMercanciaContenedores[[#This Row],[Toneladas en contenedores embarcadas en cabotaje vacíos]]+dataMercanciaContenedores[[#This Row],[Toneladas en contenedores desembarcadas en cabotaje vacíos]]</f>
        <v>15779</v>
      </c>
      <c r="M362" s="3">
        <f>+dataMercanciaContenedores[[#This Row],[TOTAL toneladas en contenedores en cabotaje con carga]]+dataMercanciaContenedores[[#This Row],[TOTAL toneladas en contenedores en cabotaje vacíos]]</f>
        <v>78437</v>
      </c>
      <c r="N362" s="2">
        <v>427355</v>
      </c>
      <c r="O362" s="2">
        <v>13764</v>
      </c>
      <c r="P362" s="3">
        <f>+dataMercanciaContenedores[[#This Row],[Toneladas en contenedores embarcadas en exterior con carga]]+dataMercanciaContenedores[[#This Row],[Toneladas en contenedores embarcadas en exterior vacíos]]</f>
        <v>441119</v>
      </c>
      <c r="Q362" s="2">
        <v>389230</v>
      </c>
      <c r="R362" s="2">
        <v>27606</v>
      </c>
      <c r="S362" s="3">
        <f>+dataMercanciaContenedores[[#This Row],[Toneladas en contenedores desembarcadas en exterior con carga]]+dataMercanciaContenedores[[#This Row],[Toneladas en contenedores desembarcadas en exterior vacíos]]</f>
        <v>416836</v>
      </c>
      <c r="T362" s="3">
        <f>+dataMercanciaContenedores[[#This Row],[Toneladas en contenedores embarcadas en exterior con carga]]+dataMercanciaContenedores[[#This Row],[Toneladas en contenedores desembarcadas en exterior con carga]]</f>
        <v>816585</v>
      </c>
      <c r="U362" s="3">
        <f>+dataMercanciaContenedores[[#This Row],[Toneladas en contenedores embarcadas en exterior vacíos]]+dataMercanciaContenedores[[#This Row],[Toneladas en contenedores desembarcadas en exterior vacíos]]</f>
        <v>41370</v>
      </c>
      <c r="V362" s="3">
        <f>+dataMercanciaContenedores[[#This Row],[TOTAL toneladas en contenedores en exterior con carga]]+dataMercanciaContenedores[[#This Row],[TOTAL toneladas en contenedores en exterior vacíos]]</f>
        <v>857955</v>
      </c>
      <c r="W362" s="3">
        <f>+dataMercanciaContenedores[[#This Row],[Toneladas en contenedores embarcadas en cabotaje con carga]]+dataMercanciaContenedores[[#This Row],[Toneladas en contenedores embarcadas en exterior con carga]]</f>
        <v>465701</v>
      </c>
      <c r="X362" s="3">
        <f>+dataMercanciaContenedores[[#This Row],[Toneladas en contenedores embarcadas en cabotaje vacíos]]+dataMercanciaContenedores[[#This Row],[Toneladas en contenedores embarcadas en exterior vacíos]]</f>
        <v>19531</v>
      </c>
      <c r="Y362" s="3">
        <f>+dataMercanciaContenedores[[#This Row],[TOTAL Toneladas en contenedores con carga embarcadas]]+dataMercanciaContenedores[[#This Row],[TOTAL Toneladas en contenedores vacíos embarcadas]]</f>
        <v>485232</v>
      </c>
      <c r="Z362" s="3">
        <f>+dataMercanciaContenedores[[#This Row],[Toneladas en contenedores desembarcadas en cabotaje con carga]]+dataMercanciaContenedores[[#This Row],[Toneladas en contenedores desembarcadas en exterior con carga]]</f>
        <v>413542</v>
      </c>
      <c r="AA362" s="3">
        <f>+dataMercanciaContenedores[[#This Row],[Toneladas en contenedores desembarcadas en cabotaje vacíos]]+dataMercanciaContenedores[[#This Row],[Toneladas en contenedores desembarcadas en exterior vacíos]]</f>
        <v>37618</v>
      </c>
      <c r="AB362" s="3">
        <f>+dataMercanciaContenedores[[#This Row],[TOTAL Toneladas en contenedores con carga desembarcadas]]+dataMercanciaContenedores[[#This Row],[TOTAL Toneladas en contenedores vacíos desembarcadas]]</f>
        <v>451160</v>
      </c>
      <c r="AC362" s="3">
        <f>+dataMercanciaContenedores[[#This Row],[TOTAL toneladas embarcadas en contenedor]]+dataMercanciaContenedores[[#This Row],[TOTAL toneladas desembarcadas en contenedor]]</f>
        <v>936392</v>
      </c>
    </row>
    <row r="363" spans="1:29" hidden="1" x14ac:dyDescent="0.2">
      <c r="A363" s="1">
        <v>2015</v>
      </c>
      <c r="B363" s="1" t="s">
        <v>35</v>
      </c>
      <c r="C363" s="1" t="s">
        <v>40</v>
      </c>
      <c r="D363" s="1" t="s">
        <v>41</v>
      </c>
      <c r="E363" s="2">
        <v>1957817</v>
      </c>
      <c r="F363" s="2">
        <v>42025</v>
      </c>
      <c r="G363" s="3">
        <f>+dataMercanciaContenedores[[#This Row],[Toneladas en contenedores embarcadas en cabotaje con carga]]+dataMercanciaContenedores[[#This Row],[Toneladas en contenedores embarcadas en cabotaje vacíos]]</f>
        <v>1999842</v>
      </c>
      <c r="H363" s="2">
        <v>1289289</v>
      </c>
      <c r="I363" s="2">
        <v>120697</v>
      </c>
      <c r="J363" s="3">
        <f>+dataMercanciaContenedores[[#This Row],[Toneladas en contenedores desembarcadas en cabotaje con carga]]+dataMercanciaContenedores[[#This Row],[Toneladas en contenedores desembarcadas en cabotaje vacíos]]</f>
        <v>1409986</v>
      </c>
      <c r="K363" s="3">
        <f>+dataMercanciaContenedores[[#This Row],[Toneladas en contenedores embarcadas en cabotaje con carga]]+dataMercanciaContenedores[[#This Row],[Toneladas en contenedores desembarcadas en cabotaje con carga]]</f>
        <v>3247106</v>
      </c>
      <c r="L363" s="3">
        <f>+dataMercanciaContenedores[[#This Row],[Toneladas en contenedores embarcadas en cabotaje vacíos]]+dataMercanciaContenedores[[#This Row],[Toneladas en contenedores desembarcadas en cabotaje vacíos]]</f>
        <v>162722</v>
      </c>
      <c r="M363" s="3">
        <f>+dataMercanciaContenedores[[#This Row],[TOTAL toneladas en contenedores en cabotaje con carga]]+dataMercanciaContenedores[[#This Row],[TOTAL toneladas en contenedores en cabotaje vacíos]]</f>
        <v>3409828</v>
      </c>
      <c r="N363" s="2">
        <v>26632060</v>
      </c>
      <c r="O363" s="2">
        <v>846629</v>
      </c>
      <c r="P363" s="3">
        <f>+dataMercanciaContenedores[[#This Row],[Toneladas en contenedores embarcadas en exterior con carga]]+dataMercanciaContenedores[[#This Row],[Toneladas en contenedores embarcadas en exterior vacíos]]</f>
        <v>27478689</v>
      </c>
      <c r="Q363" s="2">
        <v>20079817</v>
      </c>
      <c r="R363" s="2">
        <v>1298910</v>
      </c>
      <c r="S363" s="3">
        <f>+dataMercanciaContenedores[[#This Row],[Toneladas en contenedores desembarcadas en exterior con carga]]+dataMercanciaContenedores[[#This Row],[Toneladas en contenedores desembarcadas en exterior vacíos]]</f>
        <v>21378727</v>
      </c>
      <c r="T363" s="3">
        <f>+dataMercanciaContenedores[[#This Row],[Toneladas en contenedores embarcadas en exterior con carga]]+dataMercanciaContenedores[[#This Row],[Toneladas en contenedores desembarcadas en exterior con carga]]</f>
        <v>46711877</v>
      </c>
      <c r="U363" s="3">
        <f>+dataMercanciaContenedores[[#This Row],[Toneladas en contenedores embarcadas en exterior vacíos]]+dataMercanciaContenedores[[#This Row],[Toneladas en contenedores desembarcadas en exterior vacíos]]</f>
        <v>2145539</v>
      </c>
      <c r="V363" s="3">
        <f>+dataMercanciaContenedores[[#This Row],[TOTAL toneladas en contenedores en exterior con carga]]+dataMercanciaContenedores[[#This Row],[TOTAL toneladas en contenedores en exterior vacíos]]</f>
        <v>48857416</v>
      </c>
      <c r="W363" s="3">
        <f>+dataMercanciaContenedores[[#This Row],[Toneladas en contenedores embarcadas en cabotaje con carga]]+dataMercanciaContenedores[[#This Row],[Toneladas en contenedores embarcadas en exterior con carga]]</f>
        <v>28589877</v>
      </c>
      <c r="X363" s="3">
        <f>+dataMercanciaContenedores[[#This Row],[Toneladas en contenedores embarcadas en cabotaje vacíos]]+dataMercanciaContenedores[[#This Row],[Toneladas en contenedores embarcadas en exterior vacíos]]</f>
        <v>888654</v>
      </c>
      <c r="Y363" s="3">
        <f>+dataMercanciaContenedores[[#This Row],[TOTAL Toneladas en contenedores con carga embarcadas]]+dataMercanciaContenedores[[#This Row],[TOTAL Toneladas en contenedores vacíos embarcadas]]</f>
        <v>29478531</v>
      </c>
      <c r="Z363" s="3">
        <f>+dataMercanciaContenedores[[#This Row],[Toneladas en contenedores desembarcadas en cabotaje con carga]]+dataMercanciaContenedores[[#This Row],[Toneladas en contenedores desembarcadas en exterior con carga]]</f>
        <v>21369106</v>
      </c>
      <c r="AA363" s="3">
        <f>+dataMercanciaContenedores[[#This Row],[Toneladas en contenedores desembarcadas en cabotaje vacíos]]+dataMercanciaContenedores[[#This Row],[Toneladas en contenedores desembarcadas en exterior vacíos]]</f>
        <v>1419607</v>
      </c>
      <c r="AB363" s="3">
        <f>+dataMercanciaContenedores[[#This Row],[TOTAL Toneladas en contenedores con carga desembarcadas]]+dataMercanciaContenedores[[#This Row],[TOTAL Toneladas en contenedores vacíos desembarcadas]]</f>
        <v>22788713</v>
      </c>
      <c r="AC363" s="3">
        <f>+dataMercanciaContenedores[[#This Row],[TOTAL toneladas embarcadas en contenedor]]+dataMercanciaContenedores[[#This Row],[TOTAL toneladas desembarcadas en contenedor]]</f>
        <v>52267244</v>
      </c>
    </row>
    <row r="364" spans="1:29" hidden="1" x14ac:dyDescent="0.2">
      <c r="A364" s="1">
        <v>2015</v>
      </c>
      <c r="B364" s="1" t="s">
        <v>36</v>
      </c>
      <c r="C364" s="1" t="s">
        <v>40</v>
      </c>
      <c r="D364" s="1" t="s">
        <v>41</v>
      </c>
      <c r="E364" s="2">
        <v>44967</v>
      </c>
      <c r="F364" s="2">
        <v>21771</v>
      </c>
      <c r="G364" s="3">
        <f>+dataMercanciaContenedores[[#This Row],[Toneladas en contenedores embarcadas en cabotaje con carga]]+dataMercanciaContenedores[[#This Row],[Toneladas en contenedores embarcadas en cabotaje vacíos]]</f>
        <v>66738</v>
      </c>
      <c r="H364" s="2">
        <v>16509</v>
      </c>
      <c r="I364" s="2">
        <v>27806</v>
      </c>
      <c r="J364" s="3">
        <f>+dataMercanciaContenedores[[#This Row],[Toneladas en contenedores desembarcadas en cabotaje con carga]]+dataMercanciaContenedores[[#This Row],[Toneladas en contenedores desembarcadas en cabotaje vacíos]]</f>
        <v>44315</v>
      </c>
      <c r="K364" s="3">
        <f>+dataMercanciaContenedores[[#This Row],[Toneladas en contenedores embarcadas en cabotaje con carga]]+dataMercanciaContenedores[[#This Row],[Toneladas en contenedores desembarcadas en cabotaje con carga]]</f>
        <v>61476</v>
      </c>
      <c r="L364" s="3">
        <f>+dataMercanciaContenedores[[#This Row],[Toneladas en contenedores embarcadas en cabotaje vacíos]]+dataMercanciaContenedores[[#This Row],[Toneladas en contenedores desembarcadas en cabotaje vacíos]]</f>
        <v>49577</v>
      </c>
      <c r="M364" s="3">
        <f>+dataMercanciaContenedores[[#This Row],[TOTAL toneladas en contenedores en cabotaje con carga]]+dataMercanciaContenedores[[#This Row],[TOTAL toneladas en contenedores en cabotaje vacíos]]</f>
        <v>111053</v>
      </c>
      <c r="N364" s="2">
        <v>1295485</v>
      </c>
      <c r="O364" s="2">
        <v>25036</v>
      </c>
      <c r="P364" s="3">
        <f>+dataMercanciaContenedores[[#This Row],[Toneladas en contenedores embarcadas en exterior con carga]]+dataMercanciaContenedores[[#This Row],[Toneladas en contenedores embarcadas en exterior vacíos]]</f>
        <v>1320521</v>
      </c>
      <c r="Q364" s="2">
        <v>1178347</v>
      </c>
      <c r="R364" s="2">
        <v>20911</v>
      </c>
      <c r="S364" s="3">
        <f>+dataMercanciaContenedores[[#This Row],[Toneladas en contenedores desembarcadas en exterior con carga]]+dataMercanciaContenedores[[#This Row],[Toneladas en contenedores desembarcadas en exterior vacíos]]</f>
        <v>1199258</v>
      </c>
      <c r="T364" s="3">
        <f>+dataMercanciaContenedores[[#This Row],[Toneladas en contenedores embarcadas en exterior con carga]]+dataMercanciaContenedores[[#This Row],[Toneladas en contenedores desembarcadas en exterior con carga]]</f>
        <v>2473832</v>
      </c>
      <c r="U364" s="3">
        <f>+dataMercanciaContenedores[[#This Row],[Toneladas en contenedores embarcadas en exterior vacíos]]+dataMercanciaContenedores[[#This Row],[Toneladas en contenedores desembarcadas en exterior vacíos]]</f>
        <v>45947</v>
      </c>
      <c r="V364" s="3">
        <f>+dataMercanciaContenedores[[#This Row],[TOTAL toneladas en contenedores en exterior con carga]]+dataMercanciaContenedores[[#This Row],[TOTAL toneladas en contenedores en exterior vacíos]]</f>
        <v>2519779</v>
      </c>
      <c r="W364" s="3">
        <f>+dataMercanciaContenedores[[#This Row],[Toneladas en contenedores embarcadas en cabotaje con carga]]+dataMercanciaContenedores[[#This Row],[Toneladas en contenedores embarcadas en exterior con carga]]</f>
        <v>1340452</v>
      </c>
      <c r="X364" s="3">
        <f>+dataMercanciaContenedores[[#This Row],[Toneladas en contenedores embarcadas en cabotaje vacíos]]+dataMercanciaContenedores[[#This Row],[Toneladas en contenedores embarcadas en exterior vacíos]]</f>
        <v>46807</v>
      </c>
      <c r="Y364" s="3">
        <f>+dataMercanciaContenedores[[#This Row],[TOTAL Toneladas en contenedores con carga embarcadas]]+dataMercanciaContenedores[[#This Row],[TOTAL Toneladas en contenedores vacíos embarcadas]]</f>
        <v>1387259</v>
      </c>
      <c r="Z364" s="3">
        <f>+dataMercanciaContenedores[[#This Row],[Toneladas en contenedores desembarcadas en cabotaje con carga]]+dataMercanciaContenedores[[#This Row],[Toneladas en contenedores desembarcadas en exterior con carga]]</f>
        <v>1194856</v>
      </c>
      <c r="AA364" s="3">
        <f>+dataMercanciaContenedores[[#This Row],[Toneladas en contenedores desembarcadas en cabotaje vacíos]]+dataMercanciaContenedores[[#This Row],[Toneladas en contenedores desembarcadas en exterior vacíos]]</f>
        <v>48717</v>
      </c>
      <c r="AB364" s="3">
        <f>+dataMercanciaContenedores[[#This Row],[TOTAL Toneladas en contenedores con carga desembarcadas]]+dataMercanciaContenedores[[#This Row],[TOTAL Toneladas en contenedores vacíos desembarcadas]]</f>
        <v>1243573</v>
      </c>
      <c r="AC364" s="3">
        <f>+dataMercanciaContenedores[[#This Row],[TOTAL toneladas embarcadas en contenedor]]+dataMercanciaContenedores[[#This Row],[TOTAL toneladas desembarcadas en contenedor]]</f>
        <v>2630832</v>
      </c>
    </row>
    <row r="365" spans="1:29" hidden="1" x14ac:dyDescent="0.2">
      <c r="A365" s="1">
        <v>2015</v>
      </c>
      <c r="B365" s="1" t="s">
        <v>37</v>
      </c>
      <c r="C365" s="1" t="s">
        <v>40</v>
      </c>
      <c r="D365" s="1" t="s">
        <v>41</v>
      </c>
      <c r="E365" s="2">
        <v>198938</v>
      </c>
      <c r="F365" s="2">
        <v>1179</v>
      </c>
      <c r="G365" s="3">
        <f>+dataMercanciaContenedores[[#This Row],[Toneladas en contenedores embarcadas en cabotaje con carga]]+dataMercanciaContenedores[[#This Row],[Toneladas en contenedores embarcadas en cabotaje vacíos]]</f>
        <v>200117</v>
      </c>
      <c r="H365" s="2">
        <v>27825</v>
      </c>
      <c r="I365" s="2">
        <v>28255</v>
      </c>
      <c r="J365" s="3">
        <f>+dataMercanciaContenedores[[#This Row],[Toneladas en contenedores desembarcadas en cabotaje con carga]]+dataMercanciaContenedores[[#This Row],[Toneladas en contenedores desembarcadas en cabotaje vacíos]]</f>
        <v>56080</v>
      </c>
      <c r="K365" s="3">
        <f>+dataMercanciaContenedores[[#This Row],[Toneladas en contenedores embarcadas en cabotaje con carga]]+dataMercanciaContenedores[[#This Row],[Toneladas en contenedores desembarcadas en cabotaje con carga]]</f>
        <v>226763</v>
      </c>
      <c r="L365" s="3">
        <f>+dataMercanciaContenedores[[#This Row],[Toneladas en contenedores embarcadas en cabotaje vacíos]]+dataMercanciaContenedores[[#This Row],[Toneladas en contenedores desembarcadas en cabotaje vacíos]]</f>
        <v>29434</v>
      </c>
      <c r="M365" s="3">
        <f>+dataMercanciaContenedores[[#This Row],[TOTAL toneladas en contenedores en cabotaje con carga]]+dataMercanciaContenedores[[#This Row],[TOTAL toneladas en contenedores en cabotaje vacíos]]</f>
        <v>256197</v>
      </c>
      <c r="N365" s="2">
        <v>3490</v>
      </c>
      <c r="O365" s="2">
        <v>138</v>
      </c>
      <c r="P365" s="3">
        <f>+dataMercanciaContenedores[[#This Row],[Toneladas en contenedores embarcadas en exterior con carga]]+dataMercanciaContenedores[[#This Row],[Toneladas en contenedores embarcadas en exterior vacíos]]</f>
        <v>3628</v>
      </c>
      <c r="Q365" s="2">
        <v>4848</v>
      </c>
      <c r="R365" s="2">
        <v>0</v>
      </c>
      <c r="S365" s="3">
        <f>+dataMercanciaContenedores[[#This Row],[Toneladas en contenedores desembarcadas en exterior con carga]]+dataMercanciaContenedores[[#This Row],[Toneladas en contenedores desembarcadas en exterior vacíos]]</f>
        <v>4848</v>
      </c>
      <c r="T365" s="3">
        <f>+dataMercanciaContenedores[[#This Row],[Toneladas en contenedores embarcadas en exterior con carga]]+dataMercanciaContenedores[[#This Row],[Toneladas en contenedores desembarcadas en exterior con carga]]</f>
        <v>8338</v>
      </c>
      <c r="U365" s="3">
        <f>+dataMercanciaContenedores[[#This Row],[Toneladas en contenedores embarcadas en exterior vacíos]]+dataMercanciaContenedores[[#This Row],[Toneladas en contenedores desembarcadas en exterior vacíos]]</f>
        <v>138</v>
      </c>
      <c r="V365" s="3">
        <f>+dataMercanciaContenedores[[#This Row],[TOTAL toneladas en contenedores en exterior con carga]]+dataMercanciaContenedores[[#This Row],[TOTAL toneladas en contenedores en exterior vacíos]]</f>
        <v>8476</v>
      </c>
      <c r="W365" s="3">
        <f>+dataMercanciaContenedores[[#This Row],[Toneladas en contenedores embarcadas en cabotaje con carga]]+dataMercanciaContenedores[[#This Row],[Toneladas en contenedores embarcadas en exterior con carga]]</f>
        <v>202428</v>
      </c>
      <c r="X365" s="3">
        <f>+dataMercanciaContenedores[[#This Row],[Toneladas en contenedores embarcadas en cabotaje vacíos]]+dataMercanciaContenedores[[#This Row],[Toneladas en contenedores embarcadas en exterior vacíos]]</f>
        <v>1317</v>
      </c>
      <c r="Y365" s="3">
        <f>+dataMercanciaContenedores[[#This Row],[TOTAL Toneladas en contenedores con carga embarcadas]]+dataMercanciaContenedores[[#This Row],[TOTAL Toneladas en contenedores vacíos embarcadas]]</f>
        <v>203745</v>
      </c>
      <c r="Z365" s="3">
        <f>+dataMercanciaContenedores[[#This Row],[Toneladas en contenedores desembarcadas en cabotaje con carga]]+dataMercanciaContenedores[[#This Row],[Toneladas en contenedores desembarcadas en exterior con carga]]</f>
        <v>32673</v>
      </c>
      <c r="AA365" s="3">
        <f>+dataMercanciaContenedores[[#This Row],[Toneladas en contenedores desembarcadas en cabotaje vacíos]]+dataMercanciaContenedores[[#This Row],[Toneladas en contenedores desembarcadas en exterior vacíos]]</f>
        <v>28255</v>
      </c>
      <c r="AB365" s="3">
        <f>+dataMercanciaContenedores[[#This Row],[TOTAL Toneladas en contenedores con carga desembarcadas]]+dataMercanciaContenedores[[#This Row],[TOTAL Toneladas en contenedores vacíos desembarcadas]]</f>
        <v>60928</v>
      </c>
      <c r="AC365" s="3">
        <f>+dataMercanciaContenedores[[#This Row],[TOTAL toneladas embarcadas en contenedor]]+dataMercanciaContenedores[[#This Row],[TOTAL toneladas desembarcadas en contenedor]]</f>
        <v>264673</v>
      </c>
    </row>
    <row r="366" spans="1:29" hidden="1" x14ac:dyDescent="0.2">
      <c r="A366" s="1">
        <v>2016</v>
      </c>
      <c r="B366" s="1" t="s">
        <v>10</v>
      </c>
      <c r="C366" s="1" t="s">
        <v>40</v>
      </c>
      <c r="D366" s="1" t="s">
        <v>41</v>
      </c>
      <c r="E366" s="2">
        <v>157</v>
      </c>
      <c r="F366" s="2">
        <v>264</v>
      </c>
      <c r="G366" s="3">
        <f>+dataMercanciaContenedores[[#This Row],[Toneladas en contenedores embarcadas en cabotaje con carga]]+dataMercanciaContenedores[[#This Row],[Toneladas en contenedores embarcadas en cabotaje vacíos]]</f>
        <v>421</v>
      </c>
      <c r="H366" s="2">
        <v>0</v>
      </c>
      <c r="I366" s="2">
        <v>118</v>
      </c>
      <c r="J366" s="3">
        <f>+dataMercanciaContenedores[[#This Row],[Toneladas en contenedores desembarcadas en cabotaje con carga]]+dataMercanciaContenedores[[#This Row],[Toneladas en contenedores desembarcadas en cabotaje vacíos]]</f>
        <v>118</v>
      </c>
      <c r="K366" s="3">
        <f>+dataMercanciaContenedores[[#This Row],[Toneladas en contenedores embarcadas en cabotaje con carga]]+dataMercanciaContenedores[[#This Row],[Toneladas en contenedores desembarcadas en cabotaje con carga]]</f>
        <v>157</v>
      </c>
      <c r="L366" s="3">
        <f>+dataMercanciaContenedores[[#This Row],[Toneladas en contenedores embarcadas en cabotaje vacíos]]+dataMercanciaContenedores[[#This Row],[Toneladas en contenedores desembarcadas en cabotaje vacíos]]</f>
        <v>382</v>
      </c>
      <c r="M366" s="3">
        <f>+dataMercanciaContenedores[[#This Row],[TOTAL toneladas en contenedores en cabotaje con carga]]+dataMercanciaContenedores[[#This Row],[TOTAL toneladas en contenedores en cabotaje vacíos]]</f>
        <v>539</v>
      </c>
      <c r="N366" s="2">
        <v>0</v>
      </c>
      <c r="O366" s="2">
        <v>24</v>
      </c>
      <c r="P366" s="3">
        <f>+dataMercanciaContenedores[[#This Row],[Toneladas en contenedores embarcadas en exterior con carga]]+dataMercanciaContenedores[[#This Row],[Toneladas en contenedores embarcadas en exterior vacíos]]</f>
        <v>24</v>
      </c>
      <c r="Q366" s="2">
        <v>0</v>
      </c>
      <c r="R366" s="2">
        <v>2</v>
      </c>
      <c r="S366" s="3">
        <f>+dataMercanciaContenedores[[#This Row],[Toneladas en contenedores desembarcadas en exterior con carga]]+dataMercanciaContenedores[[#This Row],[Toneladas en contenedores desembarcadas en exterior vacíos]]</f>
        <v>2</v>
      </c>
      <c r="T366" s="3">
        <f>+dataMercanciaContenedores[[#This Row],[Toneladas en contenedores embarcadas en exterior con carga]]+dataMercanciaContenedores[[#This Row],[Toneladas en contenedores desembarcadas en exterior con carga]]</f>
        <v>0</v>
      </c>
      <c r="U366" s="3">
        <f>+dataMercanciaContenedores[[#This Row],[Toneladas en contenedores embarcadas en exterior vacíos]]+dataMercanciaContenedores[[#This Row],[Toneladas en contenedores desembarcadas en exterior vacíos]]</f>
        <v>26</v>
      </c>
      <c r="V366" s="3">
        <f>+dataMercanciaContenedores[[#This Row],[TOTAL toneladas en contenedores en exterior con carga]]+dataMercanciaContenedores[[#This Row],[TOTAL toneladas en contenedores en exterior vacíos]]</f>
        <v>26</v>
      </c>
      <c r="W366" s="3">
        <f>+dataMercanciaContenedores[[#This Row],[Toneladas en contenedores embarcadas en cabotaje con carga]]+dataMercanciaContenedores[[#This Row],[Toneladas en contenedores embarcadas en exterior con carga]]</f>
        <v>157</v>
      </c>
      <c r="X366" s="3">
        <f>+dataMercanciaContenedores[[#This Row],[Toneladas en contenedores embarcadas en cabotaje vacíos]]+dataMercanciaContenedores[[#This Row],[Toneladas en contenedores embarcadas en exterior vacíos]]</f>
        <v>288</v>
      </c>
      <c r="Y366" s="3">
        <f>+dataMercanciaContenedores[[#This Row],[TOTAL Toneladas en contenedores con carga embarcadas]]+dataMercanciaContenedores[[#This Row],[TOTAL Toneladas en contenedores vacíos embarcadas]]</f>
        <v>445</v>
      </c>
      <c r="Z366" s="3">
        <f>+dataMercanciaContenedores[[#This Row],[Toneladas en contenedores desembarcadas en cabotaje con carga]]+dataMercanciaContenedores[[#This Row],[Toneladas en contenedores desembarcadas en exterior con carga]]</f>
        <v>0</v>
      </c>
      <c r="AA366" s="3">
        <f>+dataMercanciaContenedores[[#This Row],[Toneladas en contenedores desembarcadas en cabotaje vacíos]]+dataMercanciaContenedores[[#This Row],[Toneladas en contenedores desembarcadas en exterior vacíos]]</f>
        <v>120</v>
      </c>
      <c r="AB366" s="3">
        <f>+dataMercanciaContenedores[[#This Row],[TOTAL Toneladas en contenedores con carga desembarcadas]]+dataMercanciaContenedores[[#This Row],[TOTAL Toneladas en contenedores vacíos desembarcadas]]</f>
        <v>120</v>
      </c>
      <c r="AC366" s="3">
        <f>+dataMercanciaContenedores[[#This Row],[TOTAL toneladas embarcadas en contenedor]]+dataMercanciaContenedores[[#This Row],[TOTAL toneladas desembarcadas en contenedor]]</f>
        <v>565</v>
      </c>
    </row>
    <row r="367" spans="1:29" hidden="1" x14ac:dyDescent="0.2">
      <c r="A367" s="1">
        <v>2016</v>
      </c>
      <c r="B367" s="1" t="s">
        <v>11</v>
      </c>
      <c r="C367" s="1" t="s">
        <v>40</v>
      </c>
      <c r="D367" s="1" t="s">
        <v>41</v>
      </c>
      <c r="E367" s="2">
        <v>733392</v>
      </c>
      <c r="F367" s="2">
        <v>11876</v>
      </c>
      <c r="G367" s="3">
        <f>+dataMercanciaContenedores[[#This Row],[Toneladas en contenedores embarcadas en cabotaje con carga]]+dataMercanciaContenedores[[#This Row],[Toneladas en contenedores embarcadas en cabotaje vacíos]]</f>
        <v>745268</v>
      </c>
      <c r="H367" s="2">
        <v>188842</v>
      </c>
      <c r="I367" s="2">
        <v>117585</v>
      </c>
      <c r="J367" s="3">
        <f>+dataMercanciaContenedores[[#This Row],[Toneladas en contenedores desembarcadas en cabotaje con carga]]+dataMercanciaContenedores[[#This Row],[Toneladas en contenedores desembarcadas en cabotaje vacíos]]</f>
        <v>306427</v>
      </c>
      <c r="K367" s="3">
        <f>+dataMercanciaContenedores[[#This Row],[Toneladas en contenedores embarcadas en cabotaje con carga]]+dataMercanciaContenedores[[#This Row],[Toneladas en contenedores desembarcadas en cabotaje con carga]]</f>
        <v>922234</v>
      </c>
      <c r="L367" s="3">
        <f>+dataMercanciaContenedores[[#This Row],[Toneladas en contenedores embarcadas en cabotaje vacíos]]+dataMercanciaContenedores[[#This Row],[Toneladas en contenedores desembarcadas en cabotaje vacíos]]</f>
        <v>129461</v>
      </c>
      <c r="M367" s="3">
        <f>+dataMercanciaContenedores[[#This Row],[TOTAL toneladas en contenedores en cabotaje con carga]]+dataMercanciaContenedores[[#This Row],[TOTAL toneladas en contenedores en cabotaje vacíos]]</f>
        <v>1051695</v>
      </c>
      <c r="N367" s="2">
        <v>90975</v>
      </c>
      <c r="O367" s="2">
        <v>336</v>
      </c>
      <c r="P367" s="3">
        <f>+dataMercanciaContenedores[[#This Row],[Toneladas en contenedores embarcadas en exterior con carga]]+dataMercanciaContenedores[[#This Row],[Toneladas en contenedores embarcadas en exterior vacíos]]</f>
        <v>91311</v>
      </c>
      <c r="Q367" s="2">
        <v>65377</v>
      </c>
      <c r="R367" s="2">
        <v>15250</v>
      </c>
      <c r="S367" s="3">
        <f>+dataMercanciaContenedores[[#This Row],[Toneladas en contenedores desembarcadas en exterior con carga]]+dataMercanciaContenedores[[#This Row],[Toneladas en contenedores desembarcadas en exterior vacíos]]</f>
        <v>80627</v>
      </c>
      <c r="T367" s="3">
        <f>+dataMercanciaContenedores[[#This Row],[Toneladas en contenedores embarcadas en exterior con carga]]+dataMercanciaContenedores[[#This Row],[Toneladas en contenedores desembarcadas en exterior con carga]]</f>
        <v>156352</v>
      </c>
      <c r="U367" s="3">
        <f>+dataMercanciaContenedores[[#This Row],[Toneladas en contenedores embarcadas en exterior vacíos]]+dataMercanciaContenedores[[#This Row],[Toneladas en contenedores desembarcadas en exterior vacíos]]</f>
        <v>15586</v>
      </c>
      <c r="V367" s="3">
        <f>+dataMercanciaContenedores[[#This Row],[TOTAL toneladas en contenedores en exterior con carga]]+dataMercanciaContenedores[[#This Row],[TOTAL toneladas en contenedores en exterior vacíos]]</f>
        <v>171938</v>
      </c>
      <c r="W367" s="3">
        <f>+dataMercanciaContenedores[[#This Row],[Toneladas en contenedores embarcadas en cabotaje con carga]]+dataMercanciaContenedores[[#This Row],[Toneladas en contenedores embarcadas en exterior con carga]]</f>
        <v>824367</v>
      </c>
      <c r="X367" s="3">
        <f>+dataMercanciaContenedores[[#This Row],[Toneladas en contenedores embarcadas en cabotaje vacíos]]+dataMercanciaContenedores[[#This Row],[Toneladas en contenedores embarcadas en exterior vacíos]]</f>
        <v>12212</v>
      </c>
      <c r="Y367" s="3">
        <f>+dataMercanciaContenedores[[#This Row],[TOTAL Toneladas en contenedores con carga embarcadas]]+dataMercanciaContenedores[[#This Row],[TOTAL Toneladas en contenedores vacíos embarcadas]]</f>
        <v>836579</v>
      </c>
      <c r="Z367" s="3">
        <f>+dataMercanciaContenedores[[#This Row],[Toneladas en contenedores desembarcadas en cabotaje con carga]]+dataMercanciaContenedores[[#This Row],[Toneladas en contenedores desembarcadas en exterior con carga]]</f>
        <v>254219</v>
      </c>
      <c r="AA367" s="3">
        <f>+dataMercanciaContenedores[[#This Row],[Toneladas en contenedores desembarcadas en cabotaje vacíos]]+dataMercanciaContenedores[[#This Row],[Toneladas en contenedores desembarcadas en exterior vacíos]]</f>
        <v>132835</v>
      </c>
      <c r="AB367" s="3">
        <f>+dataMercanciaContenedores[[#This Row],[TOTAL Toneladas en contenedores con carga desembarcadas]]+dataMercanciaContenedores[[#This Row],[TOTAL Toneladas en contenedores vacíos desembarcadas]]</f>
        <v>387054</v>
      </c>
      <c r="AC367" s="3">
        <f>+dataMercanciaContenedores[[#This Row],[TOTAL toneladas embarcadas en contenedor]]+dataMercanciaContenedores[[#This Row],[TOTAL toneladas desembarcadas en contenedor]]</f>
        <v>1223633</v>
      </c>
    </row>
    <row r="368" spans="1:29" hidden="1" x14ac:dyDescent="0.2">
      <c r="A368" s="1">
        <v>2016</v>
      </c>
      <c r="B368" s="1" t="s">
        <v>12</v>
      </c>
      <c r="C368" s="1" t="s">
        <v>40</v>
      </c>
      <c r="D368" s="1" t="s">
        <v>41</v>
      </c>
      <c r="E368" s="2">
        <v>4035</v>
      </c>
      <c r="F368" s="2">
        <v>0</v>
      </c>
      <c r="G368" s="3">
        <f>+dataMercanciaContenedores[[#This Row],[Toneladas en contenedores embarcadas en cabotaje con carga]]+dataMercanciaContenedores[[#This Row],[Toneladas en contenedores embarcadas en cabotaje vacíos]]</f>
        <v>4035</v>
      </c>
      <c r="H368" s="2">
        <v>3666</v>
      </c>
      <c r="I368" s="2">
        <v>32</v>
      </c>
      <c r="J368" s="3">
        <f>+dataMercanciaContenedores[[#This Row],[Toneladas en contenedores desembarcadas en cabotaje con carga]]+dataMercanciaContenedores[[#This Row],[Toneladas en contenedores desembarcadas en cabotaje vacíos]]</f>
        <v>3698</v>
      </c>
      <c r="K368" s="3">
        <f>+dataMercanciaContenedores[[#This Row],[Toneladas en contenedores embarcadas en cabotaje con carga]]+dataMercanciaContenedores[[#This Row],[Toneladas en contenedores desembarcadas en cabotaje con carga]]</f>
        <v>7701</v>
      </c>
      <c r="L368" s="3">
        <f>+dataMercanciaContenedores[[#This Row],[Toneladas en contenedores embarcadas en cabotaje vacíos]]+dataMercanciaContenedores[[#This Row],[Toneladas en contenedores desembarcadas en cabotaje vacíos]]</f>
        <v>32</v>
      </c>
      <c r="M368" s="3">
        <f>+dataMercanciaContenedores[[#This Row],[TOTAL toneladas en contenedores en cabotaje con carga]]+dataMercanciaContenedores[[#This Row],[TOTAL toneladas en contenedores en cabotaje vacíos]]</f>
        <v>7733</v>
      </c>
      <c r="N368" s="2">
        <v>22757</v>
      </c>
      <c r="O368" s="2">
        <v>175</v>
      </c>
      <c r="P368" s="3">
        <f>+dataMercanciaContenedores[[#This Row],[Toneladas en contenedores embarcadas en exterior con carga]]+dataMercanciaContenedores[[#This Row],[Toneladas en contenedores embarcadas en exterior vacíos]]</f>
        <v>22932</v>
      </c>
      <c r="Q368" s="2">
        <v>6980</v>
      </c>
      <c r="R368" s="2">
        <v>4970</v>
      </c>
      <c r="S368" s="3">
        <f>+dataMercanciaContenedores[[#This Row],[Toneladas en contenedores desembarcadas en exterior con carga]]+dataMercanciaContenedores[[#This Row],[Toneladas en contenedores desembarcadas en exterior vacíos]]</f>
        <v>11950</v>
      </c>
      <c r="T368" s="3">
        <f>+dataMercanciaContenedores[[#This Row],[Toneladas en contenedores embarcadas en exterior con carga]]+dataMercanciaContenedores[[#This Row],[Toneladas en contenedores desembarcadas en exterior con carga]]</f>
        <v>29737</v>
      </c>
      <c r="U368" s="3">
        <f>+dataMercanciaContenedores[[#This Row],[Toneladas en contenedores embarcadas en exterior vacíos]]+dataMercanciaContenedores[[#This Row],[Toneladas en contenedores desembarcadas en exterior vacíos]]</f>
        <v>5145</v>
      </c>
      <c r="V368" s="3">
        <f>+dataMercanciaContenedores[[#This Row],[TOTAL toneladas en contenedores en exterior con carga]]+dataMercanciaContenedores[[#This Row],[TOTAL toneladas en contenedores en exterior vacíos]]</f>
        <v>34882</v>
      </c>
      <c r="W368" s="3">
        <f>+dataMercanciaContenedores[[#This Row],[Toneladas en contenedores embarcadas en cabotaje con carga]]+dataMercanciaContenedores[[#This Row],[Toneladas en contenedores embarcadas en exterior con carga]]</f>
        <v>26792</v>
      </c>
      <c r="X368" s="3">
        <f>+dataMercanciaContenedores[[#This Row],[Toneladas en contenedores embarcadas en cabotaje vacíos]]+dataMercanciaContenedores[[#This Row],[Toneladas en contenedores embarcadas en exterior vacíos]]</f>
        <v>175</v>
      </c>
      <c r="Y368" s="3">
        <f>+dataMercanciaContenedores[[#This Row],[TOTAL Toneladas en contenedores con carga embarcadas]]+dataMercanciaContenedores[[#This Row],[TOTAL Toneladas en contenedores vacíos embarcadas]]</f>
        <v>26967</v>
      </c>
      <c r="Z368" s="3">
        <f>+dataMercanciaContenedores[[#This Row],[Toneladas en contenedores desembarcadas en cabotaje con carga]]+dataMercanciaContenedores[[#This Row],[Toneladas en contenedores desembarcadas en exterior con carga]]</f>
        <v>10646</v>
      </c>
      <c r="AA368" s="3">
        <f>+dataMercanciaContenedores[[#This Row],[Toneladas en contenedores desembarcadas en cabotaje vacíos]]+dataMercanciaContenedores[[#This Row],[Toneladas en contenedores desembarcadas en exterior vacíos]]</f>
        <v>5002</v>
      </c>
      <c r="AB368" s="3">
        <f>+dataMercanciaContenedores[[#This Row],[TOTAL Toneladas en contenedores con carga desembarcadas]]+dataMercanciaContenedores[[#This Row],[TOTAL Toneladas en contenedores vacíos desembarcadas]]</f>
        <v>15648</v>
      </c>
      <c r="AC368" s="3">
        <f>+dataMercanciaContenedores[[#This Row],[TOTAL toneladas embarcadas en contenedor]]+dataMercanciaContenedores[[#This Row],[TOTAL toneladas desembarcadas en contenedor]]</f>
        <v>42615</v>
      </c>
    </row>
    <row r="369" spans="1:29" hidden="1" x14ac:dyDescent="0.2">
      <c r="A369" s="1">
        <v>2016</v>
      </c>
      <c r="B369" s="1" t="s">
        <v>13</v>
      </c>
      <c r="C369" s="1" t="s">
        <v>40</v>
      </c>
      <c r="D369" s="1" t="s">
        <v>41</v>
      </c>
      <c r="E369" s="2">
        <v>0</v>
      </c>
      <c r="F369" s="2">
        <v>0</v>
      </c>
      <c r="G369" s="3">
        <f>+dataMercanciaContenedores[[#This Row],[Toneladas en contenedores embarcadas en cabotaje con carga]]+dataMercanciaContenedores[[#This Row],[Toneladas en contenedores embarcadas en cabotaje vacíos]]</f>
        <v>0</v>
      </c>
      <c r="H369" s="2">
        <v>0</v>
      </c>
      <c r="I369" s="2">
        <v>0</v>
      </c>
      <c r="J369" s="3">
        <f>+dataMercanciaContenedores[[#This Row],[Toneladas en contenedores desembarcadas en cabotaje con carga]]+dataMercanciaContenedores[[#This Row],[Toneladas en contenedores desembarcadas en cabotaje vacíos]]</f>
        <v>0</v>
      </c>
      <c r="K369" s="3">
        <f>+dataMercanciaContenedores[[#This Row],[Toneladas en contenedores embarcadas en cabotaje con carga]]+dataMercanciaContenedores[[#This Row],[Toneladas en contenedores desembarcadas en cabotaje con carga]]</f>
        <v>0</v>
      </c>
      <c r="L369" s="3">
        <f>+dataMercanciaContenedores[[#This Row],[Toneladas en contenedores embarcadas en cabotaje vacíos]]+dataMercanciaContenedores[[#This Row],[Toneladas en contenedores desembarcadas en cabotaje vacíos]]</f>
        <v>0</v>
      </c>
      <c r="M369" s="3">
        <f>+dataMercanciaContenedores[[#This Row],[TOTAL toneladas en contenedores en cabotaje con carga]]+dataMercanciaContenedores[[#This Row],[TOTAL toneladas en contenedores en cabotaje vacíos]]</f>
        <v>0</v>
      </c>
      <c r="N369" s="2">
        <v>2</v>
      </c>
      <c r="O369" s="2">
        <v>0</v>
      </c>
      <c r="P369" s="3">
        <f>+dataMercanciaContenedores[[#This Row],[Toneladas en contenedores embarcadas en exterior con carga]]+dataMercanciaContenedores[[#This Row],[Toneladas en contenedores embarcadas en exterior vacíos]]</f>
        <v>2</v>
      </c>
      <c r="Q369" s="2">
        <v>0</v>
      </c>
      <c r="R369" s="2">
        <v>0</v>
      </c>
      <c r="S369" s="3">
        <f>+dataMercanciaContenedores[[#This Row],[Toneladas en contenedores desembarcadas en exterior con carga]]+dataMercanciaContenedores[[#This Row],[Toneladas en contenedores desembarcadas en exterior vacíos]]</f>
        <v>0</v>
      </c>
      <c r="T369" s="3">
        <f>+dataMercanciaContenedores[[#This Row],[Toneladas en contenedores embarcadas en exterior con carga]]+dataMercanciaContenedores[[#This Row],[Toneladas en contenedores desembarcadas en exterior con carga]]</f>
        <v>2</v>
      </c>
      <c r="U369" s="3">
        <f>+dataMercanciaContenedores[[#This Row],[Toneladas en contenedores embarcadas en exterior vacíos]]+dataMercanciaContenedores[[#This Row],[Toneladas en contenedores desembarcadas en exterior vacíos]]</f>
        <v>0</v>
      </c>
      <c r="V369" s="3">
        <f>+dataMercanciaContenedores[[#This Row],[TOTAL toneladas en contenedores en exterior con carga]]+dataMercanciaContenedores[[#This Row],[TOTAL toneladas en contenedores en exterior vacíos]]</f>
        <v>2</v>
      </c>
      <c r="W369" s="3">
        <f>+dataMercanciaContenedores[[#This Row],[Toneladas en contenedores embarcadas en cabotaje con carga]]+dataMercanciaContenedores[[#This Row],[Toneladas en contenedores embarcadas en exterior con carga]]</f>
        <v>2</v>
      </c>
      <c r="X369" s="3">
        <f>+dataMercanciaContenedores[[#This Row],[Toneladas en contenedores embarcadas en cabotaje vacíos]]+dataMercanciaContenedores[[#This Row],[Toneladas en contenedores embarcadas en exterior vacíos]]</f>
        <v>0</v>
      </c>
      <c r="Y369" s="3">
        <f>+dataMercanciaContenedores[[#This Row],[TOTAL Toneladas en contenedores con carga embarcadas]]+dataMercanciaContenedores[[#This Row],[TOTAL Toneladas en contenedores vacíos embarcadas]]</f>
        <v>2</v>
      </c>
      <c r="Z369" s="3">
        <f>+dataMercanciaContenedores[[#This Row],[Toneladas en contenedores desembarcadas en cabotaje con carga]]+dataMercanciaContenedores[[#This Row],[Toneladas en contenedores desembarcadas en exterior con carga]]</f>
        <v>0</v>
      </c>
      <c r="AA369" s="3">
        <f>+dataMercanciaContenedores[[#This Row],[Toneladas en contenedores desembarcadas en cabotaje vacíos]]+dataMercanciaContenedores[[#This Row],[Toneladas en contenedores desembarcadas en exterior vacíos]]</f>
        <v>0</v>
      </c>
      <c r="AB369" s="3">
        <f>+dataMercanciaContenedores[[#This Row],[TOTAL Toneladas en contenedores con carga desembarcadas]]+dataMercanciaContenedores[[#This Row],[TOTAL Toneladas en contenedores vacíos desembarcadas]]</f>
        <v>0</v>
      </c>
      <c r="AC369" s="3">
        <f>+dataMercanciaContenedores[[#This Row],[TOTAL toneladas embarcadas en contenedor]]+dataMercanciaContenedores[[#This Row],[TOTAL toneladas desembarcadas en contenedor]]</f>
        <v>2</v>
      </c>
    </row>
    <row r="370" spans="1:29" hidden="1" x14ac:dyDescent="0.2">
      <c r="A370" s="1">
        <v>2016</v>
      </c>
      <c r="B370" s="1" t="s">
        <v>14</v>
      </c>
      <c r="C370" s="1" t="s">
        <v>40</v>
      </c>
      <c r="D370" s="1" t="s">
        <v>41</v>
      </c>
      <c r="E370" s="2">
        <v>1654622</v>
      </c>
      <c r="F370" s="2">
        <v>53369</v>
      </c>
      <c r="G370" s="3">
        <f>+dataMercanciaContenedores[[#This Row],[Toneladas en contenedores embarcadas en cabotaje con carga]]+dataMercanciaContenedores[[#This Row],[Toneladas en contenedores embarcadas en cabotaje vacíos]]</f>
        <v>1707991</v>
      </c>
      <c r="H370" s="2">
        <v>1888313</v>
      </c>
      <c r="I370" s="2">
        <v>32431</v>
      </c>
      <c r="J370" s="3">
        <f>+dataMercanciaContenedores[[#This Row],[Toneladas en contenedores desembarcadas en cabotaje con carga]]+dataMercanciaContenedores[[#This Row],[Toneladas en contenedores desembarcadas en cabotaje vacíos]]</f>
        <v>1920744</v>
      </c>
      <c r="K370" s="3">
        <f>+dataMercanciaContenedores[[#This Row],[Toneladas en contenedores embarcadas en cabotaje con carga]]+dataMercanciaContenedores[[#This Row],[Toneladas en contenedores desembarcadas en cabotaje con carga]]</f>
        <v>3542935</v>
      </c>
      <c r="L370" s="3">
        <f>+dataMercanciaContenedores[[#This Row],[Toneladas en contenedores embarcadas en cabotaje vacíos]]+dataMercanciaContenedores[[#This Row],[Toneladas en contenedores desembarcadas en cabotaje vacíos]]</f>
        <v>85800</v>
      </c>
      <c r="M370" s="3">
        <f>+dataMercanciaContenedores[[#This Row],[TOTAL toneladas en contenedores en cabotaje con carga]]+dataMercanciaContenedores[[#This Row],[TOTAL toneladas en contenedores en cabotaje vacíos]]</f>
        <v>3628735</v>
      </c>
      <c r="N370" s="2">
        <v>28388361</v>
      </c>
      <c r="O370" s="2">
        <v>584777</v>
      </c>
      <c r="P370" s="3">
        <f>+dataMercanciaContenedores[[#This Row],[Toneladas en contenedores embarcadas en exterior con carga]]+dataMercanciaContenedores[[#This Row],[Toneladas en contenedores embarcadas en exterior vacíos]]</f>
        <v>28973138</v>
      </c>
      <c r="Q370" s="2">
        <v>26830993</v>
      </c>
      <c r="R370" s="2">
        <v>745724</v>
      </c>
      <c r="S370" s="3">
        <f>+dataMercanciaContenedores[[#This Row],[Toneladas en contenedores desembarcadas en exterior con carga]]+dataMercanciaContenedores[[#This Row],[Toneladas en contenedores desembarcadas en exterior vacíos]]</f>
        <v>27576717</v>
      </c>
      <c r="T370" s="3">
        <f>+dataMercanciaContenedores[[#This Row],[Toneladas en contenedores embarcadas en exterior con carga]]+dataMercanciaContenedores[[#This Row],[Toneladas en contenedores desembarcadas en exterior con carga]]</f>
        <v>55219354</v>
      </c>
      <c r="U370" s="3">
        <f>+dataMercanciaContenedores[[#This Row],[Toneladas en contenedores embarcadas en exterior vacíos]]+dataMercanciaContenedores[[#This Row],[Toneladas en contenedores desembarcadas en exterior vacíos]]</f>
        <v>1330501</v>
      </c>
      <c r="V370" s="3">
        <f>+dataMercanciaContenedores[[#This Row],[TOTAL toneladas en contenedores en exterior con carga]]+dataMercanciaContenedores[[#This Row],[TOTAL toneladas en contenedores en exterior vacíos]]</f>
        <v>56549855</v>
      </c>
      <c r="W370" s="3">
        <f>+dataMercanciaContenedores[[#This Row],[Toneladas en contenedores embarcadas en cabotaje con carga]]+dataMercanciaContenedores[[#This Row],[Toneladas en contenedores embarcadas en exterior con carga]]</f>
        <v>30042983</v>
      </c>
      <c r="X370" s="3">
        <f>+dataMercanciaContenedores[[#This Row],[Toneladas en contenedores embarcadas en cabotaje vacíos]]+dataMercanciaContenedores[[#This Row],[Toneladas en contenedores embarcadas en exterior vacíos]]</f>
        <v>638146</v>
      </c>
      <c r="Y370" s="3">
        <f>+dataMercanciaContenedores[[#This Row],[TOTAL Toneladas en contenedores con carga embarcadas]]+dataMercanciaContenedores[[#This Row],[TOTAL Toneladas en contenedores vacíos embarcadas]]</f>
        <v>30681129</v>
      </c>
      <c r="Z370" s="3">
        <f>+dataMercanciaContenedores[[#This Row],[Toneladas en contenedores desembarcadas en cabotaje con carga]]+dataMercanciaContenedores[[#This Row],[Toneladas en contenedores desembarcadas en exterior con carga]]</f>
        <v>28719306</v>
      </c>
      <c r="AA370" s="3">
        <f>+dataMercanciaContenedores[[#This Row],[Toneladas en contenedores desembarcadas en cabotaje vacíos]]+dataMercanciaContenedores[[#This Row],[Toneladas en contenedores desembarcadas en exterior vacíos]]</f>
        <v>778155</v>
      </c>
      <c r="AB370" s="3">
        <f>+dataMercanciaContenedores[[#This Row],[TOTAL Toneladas en contenedores con carga desembarcadas]]+dataMercanciaContenedores[[#This Row],[TOTAL Toneladas en contenedores vacíos desembarcadas]]</f>
        <v>29497461</v>
      </c>
      <c r="AC370" s="3">
        <f>+dataMercanciaContenedores[[#This Row],[TOTAL toneladas embarcadas en contenedor]]+dataMercanciaContenedores[[#This Row],[TOTAL toneladas desembarcadas en contenedor]]</f>
        <v>60178590</v>
      </c>
    </row>
    <row r="371" spans="1:29" hidden="1" x14ac:dyDescent="0.2">
      <c r="A371" s="1">
        <v>2016</v>
      </c>
      <c r="B371" s="1" t="s">
        <v>15</v>
      </c>
      <c r="C371" s="1" t="s">
        <v>40</v>
      </c>
      <c r="D371" s="1" t="s">
        <v>41</v>
      </c>
      <c r="E371" s="2">
        <v>200993</v>
      </c>
      <c r="F371" s="2">
        <v>114</v>
      </c>
      <c r="G371" s="3">
        <f>+dataMercanciaContenedores[[#This Row],[Toneladas en contenedores embarcadas en cabotaje con carga]]+dataMercanciaContenedores[[#This Row],[Toneladas en contenedores embarcadas en cabotaje vacíos]]</f>
        <v>201107</v>
      </c>
      <c r="H371" s="2">
        <v>15091</v>
      </c>
      <c r="I371" s="2">
        <v>55203</v>
      </c>
      <c r="J371" s="3">
        <f>+dataMercanciaContenedores[[#This Row],[Toneladas en contenedores desembarcadas en cabotaje con carga]]+dataMercanciaContenedores[[#This Row],[Toneladas en contenedores desembarcadas en cabotaje vacíos]]</f>
        <v>70294</v>
      </c>
      <c r="K371" s="3">
        <f>+dataMercanciaContenedores[[#This Row],[Toneladas en contenedores embarcadas en cabotaje con carga]]+dataMercanciaContenedores[[#This Row],[Toneladas en contenedores desembarcadas en cabotaje con carga]]</f>
        <v>216084</v>
      </c>
      <c r="L371" s="3">
        <f>+dataMercanciaContenedores[[#This Row],[Toneladas en contenedores embarcadas en cabotaje vacíos]]+dataMercanciaContenedores[[#This Row],[Toneladas en contenedores desembarcadas en cabotaje vacíos]]</f>
        <v>55317</v>
      </c>
      <c r="M371" s="3">
        <f>+dataMercanciaContenedores[[#This Row],[TOTAL toneladas en contenedores en cabotaje con carga]]+dataMercanciaContenedores[[#This Row],[TOTAL toneladas en contenedores en cabotaje vacíos]]</f>
        <v>271401</v>
      </c>
      <c r="N371" s="2">
        <v>207902</v>
      </c>
      <c r="O371" s="2">
        <v>456</v>
      </c>
      <c r="P371" s="3">
        <f>+dataMercanciaContenedores[[#This Row],[Toneladas en contenedores embarcadas en exterior con carga]]+dataMercanciaContenedores[[#This Row],[Toneladas en contenedores embarcadas en exterior vacíos]]</f>
        <v>208358</v>
      </c>
      <c r="Q371" s="2">
        <v>91221</v>
      </c>
      <c r="R371" s="2">
        <v>10757</v>
      </c>
      <c r="S371" s="3">
        <f>+dataMercanciaContenedores[[#This Row],[Toneladas en contenedores desembarcadas en exterior con carga]]+dataMercanciaContenedores[[#This Row],[Toneladas en contenedores desembarcadas en exterior vacíos]]</f>
        <v>101978</v>
      </c>
      <c r="T371" s="3">
        <f>+dataMercanciaContenedores[[#This Row],[Toneladas en contenedores embarcadas en exterior con carga]]+dataMercanciaContenedores[[#This Row],[Toneladas en contenedores desembarcadas en exterior con carga]]</f>
        <v>299123</v>
      </c>
      <c r="U371" s="3">
        <f>+dataMercanciaContenedores[[#This Row],[Toneladas en contenedores embarcadas en exterior vacíos]]+dataMercanciaContenedores[[#This Row],[Toneladas en contenedores desembarcadas en exterior vacíos]]</f>
        <v>11213</v>
      </c>
      <c r="V371" s="3">
        <f>+dataMercanciaContenedores[[#This Row],[TOTAL toneladas en contenedores en exterior con carga]]+dataMercanciaContenedores[[#This Row],[TOTAL toneladas en contenedores en exterior vacíos]]</f>
        <v>310336</v>
      </c>
      <c r="W371" s="3">
        <f>+dataMercanciaContenedores[[#This Row],[Toneladas en contenedores embarcadas en cabotaje con carga]]+dataMercanciaContenedores[[#This Row],[Toneladas en contenedores embarcadas en exterior con carga]]</f>
        <v>408895</v>
      </c>
      <c r="X371" s="3">
        <f>+dataMercanciaContenedores[[#This Row],[Toneladas en contenedores embarcadas en cabotaje vacíos]]+dataMercanciaContenedores[[#This Row],[Toneladas en contenedores embarcadas en exterior vacíos]]</f>
        <v>570</v>
      </c>
      <c r="Y371" s="3">
        <f>+dataMercanciaContenedores[[#This Row],[TOTAL Toneladas en contenedores con carga embarcadas]]+dataMercanciaContenedores[[#This Row],[TOTAL Toneladas en contenedores vacíos embarcadas]]</f>
        <v>409465</v>
      </c>
      <c r="Z371" s="3">
        <f>+dataMercanciaContenedores[[#This Row],[Toneladas en contenedores desembarcadas en cabotaje con carga]]+dataMercanciaContenedores[[#This Row],[Toneladas en contenedores desembarcadas en exterior con carga]]</f>
        <v>106312</v>
      </c>
      <c r="AA371" s="3">
        <f>+dataMercanciaContenedores[[#This Row],[Toneladas en contenedores desembarcadas en cabotaje vacíos]]+dataMercanciaContenedores[[#This Row],[Toneladas en contenedores desembarcadas en exterior vacíos]]</f>
        <v>65960</v>
      </c>
      <c r="AB371" s="3">
        <f>+dataMercanciaContenedores[[#This Row],[TOTAL Toneladas en contenedores con carga desembarcadas]]+dataMercanciaContenedores[[#This Row],[TOTAL Toneladas en contenedores vacíos desembarcadas]]</f>
        <v>172272</v>
      </c>
      <c r="AC371" s="3">
        <f>+dataMercanciaContenedores[[#This Row],[TOTAL toneladas embarcadas en contenedor]]+dataMercanciaContenedores[[#This Row],[TOTAL toneladas desembarcadas en contenedor]]</f>
        <v>581737</v>
      </c>
    </row>
    <row r="372" spans="1:29" hidden="1" x14ac:dyDescent="0.2">
      <c r="A372" s="1">
        <v>2016</v>
      </c>
      <c r="B372" s="1" t="s">
        <v>16</v>
      </c>
      <c r="C372" s="1" t="s">
        <v>40</v>
      </c>
      <c r="D372" s="1" t="s">
        <v>41</v>
      </c>
      <c r="E372" s="2">
        <v>87750</v>
      </c>
      <c r="F372" s="2">
        <v>99185</v>
      </c>
      <c r="G372" s="3">
        <f>+dataMercanciaContenedores[[#This Row],[Toneladas en contenedores embarcadas en cabotaje con carga]]+dataMercanciaContenedores[[#This Row],[Toneladas en contenedores embarcadas en cabotaje vacíos]]</f>
        <v>186935</v>
      </c>
      <c r="H372" s="2">
        <v>656442</v>
      </c>
      <c r="I372" s="2">
        <v>2919</v>
      </c>
      <c r="J372" s="3">
        <f>+dataMercanciaContenedores[[#This Row],[Toneladas en contenedores desembarcadas en cabotaje con carga]]+dataMercanciaContenedores[[#This Row],[Toneladas en contenedores desembarcadas en cabotaje vacíos]]</f>
        <v>659361</v>
      </c>
      <c r="K372" s="3">
        <f>+dataMercanciaContenedores[[#This Row],[Toneladas en contenedores embarcadas en cabotaje con carga]]+dataMercanciaContenedores[[#This Row],[Toneladas en contenedores desembarcadas en cabotaje con carga]]</f>
        <v>744192</v>
      </c>
      <c r="L372" s="3">
        <f>+dataMercanciaContenedores[[#This Row],[Toneladas en contenedores embarcadas en cabotaje vacíos]]+dataMercanciaContenedores[[#This Row],[Toneladas en contenedores desembarcadas en cabotaje vacíos]]</f>
        <v>102104</v>
      </c>
      <c r="M372" s="3">
        <f>+dataMercanciaContenedores[[#This Row],[TOTAL toneladas en contenedores en cabotaje con carga]]+dataMercanciaContenedores[[#This Row],[TOTAL toneladas en contenedores en cabotaje vacíos]]</f>
        <v>846296</v>
      </c>
      <c r="N372" s="2">
        <v>357</v>
      </c>
      <c r="O372" s="2">
        <v>0</v>
      </c>
      <c r="P372" s="3">
        <f>+dataMercanciaContenedores[[#This Row],[Toneladas en contenedores embarcadas en exterior con carga]]+dataMercanciaContenedores[[#This Row],[Toneladas en contenedores embarcadas en exterior vacíos]]</f>
        <v>357</v>
      </c>
      <c r="Q372" s="2">
        <v>431</v>
      </c>
      <c r="R372" s="2">
        <v>0</v>
      </c>
      <c r="S372" s="3">
        <f>+dataMercanciaContenedores[[#This Row],[Toneladas en contenedores desembarcadas en exterior con carga]]+dataMercanciaContenedores[[#This Row],[Toneladas en contenedores desembarcadas en exterior vacíos]]</f>
        <v>431</v>
      </c>
      <c r="T372" s="3">
        <f>+dataMercanciaContenedores[[#This Row],[Toneladas en contenedores embarcadas en exterior con carga]]+dataMercanciaContenedores[[#This Row],[Toneladas en contenedores desembarcadas en exterior con carga]]</f>
        <v>788</v>
      </c>
      <c r="U372" s="3">
        <f>+dataMercanciaContenedores[[#This Row],[Toneladas en contenedores embarcadas en exterior vacíos]]+dataMercanciaContenedores[[#This Row],[Toneladas en contenedores desembarcadas en exterior vacíos]]</f>
        <v>0</v>
      </c>
      <c r="V372" s="3">
        <f>+dataMercanciaContenedores[[#This Row],[TOTAL toneladas en contenedores en exterior con carga]]+dataMercanciaContenedores[[#This Row],[TOTAL toneladas en contenedores en exterior vacíos]]</f>
        <v>788</v>
      </c>
      <c r="W372" s="3">
        <f>+dataMercanciaContenedores[[#This Row],[Toneladas en contenedores embarcadas en cabotaje con carga]]+dataMercanciaContenedores[[#This Row],[Toneladas en contenedores embarcadas en exterior con carga]]</f>
        <v>88107</v>
      </c>
      <c r="X372" s="3">
        <f>+dataMercanciaContenedores[[#This Row],[Toneladas en contenedores embarcadas en cabotaje vacíos]]+dataMercanciaContenedores[[#This Row],[Toneladas en contenedores embarcadas en exterior vacíos]]</f>
        <v>99185</v>
      </c>
      <c r="Y372" s="3">
        <f>+dataMercanciaContenedores[[#This Row],[TOTAL Toneladas en contenedores con carga embarcadas]]+dataMercanciaContenedores[[#This Row],[TOTAL Toneladas en contenedores vacíos embarcadas]]</f>
        <v>187292</v>
      </c>
      <c r="Z372" s="3">
        <f>+dataMercanciaContenedores[[#This Row],[Toneladas en contenedores desembarcadas en cabotaje con carga]]+dataMercanciaContenedores[[#This Row],[Toneladas en contenedores desembarcadas en exterior con carga]]</f>
        <v>656873</v>
      </c>
      <c r="AA372" s="3">
        <f>+dataMercanciaContenedores[[#This Row],[Toneladas en contenedores desembarcadas en cabotaje vacíos]]+dataMercanciaContenedores[[#This Row],[Toneladas en contenedores desembarcadas en exterior vacíos]]</f>
        <v>2919</v>
      </c>
      <c r="AB372" s="3">
        <f>+dataMercanciaContenedores[[#This Row],[TOTAL Toneladas en contenedores con carga desembarcadas]]+dataMercanciaContenedores[[#This Row],[TOTAL Toneladas en contenedores vacíos desembarcadas]]</f>
        <v>659792</v>
      </c>
      <c r="AC372" s="3">
        <f>+dataMercanciaContenedores[[#This Row],[TOTAL toneladas embarcadas en contenedor]]+dataMercanciaContenedores[[#This Row],[TOTAL toneladas desembarcadas en contenedor]]</f>
        <v>847084</v>
      </c>
    </row>
    <row r="373" spans="1:29" hidden="1" x14ac:dyDescent="0.2">
      <c r="A373" s="1">
        <v>2016</v>
      </c>
      <c r="B373" s="1" t="s">
        <v>17</v>
      </c>
      <c r="C373" s="1" t="s">
        <v>40</v>
      </c>
      <c r="D373" s="1" t="s">
        <v>41</v>
      </c>
      <c r="E373" s="2">
        <v>981663</v>
      </c>
      <c r="F373" s="2">
        <v>33704</v>
      </c>
      <c r="G373" s="3">
        <f>+dataMercanciaContenedores[[#This Row],[Toneladas en contenedores embarcadas en cabotaje con carga]]+dataMercanciaContenedores[[#This Row],[Toneladas en contenedores embarcadas en cabotaje vacíos]]</f>
        <v>1015367</v>
      </c>
      <c r="H373" s="2">
        <v>237330</v>
      </c>
      <c r="I373" s="2">
        <v>211637</v>
      </c>
      <c r="J373" s="3">
        <f>+dataMercanciaContenedores[[#This Row],[Toneladas en contenedores desembarcadas en cabotaje con carga]]+dataMercanciaContenedores[[#This Row],[Toneladas en contenedores desembarcadas en cabotaje vacíos]]</f>
        <v>448967</v>
      </c>
      <c r="K373" s="3">
        <f>+dataMercanciaContenedores[[#This Row],[Toneladas en contenedores embarcadas en cabotaje con carga]]+dataMercanciaContenedores[[#This Row],[Toneladas en contenedores desembarcadas en cabotaje con carga]]</f>
        <v>1218993</v>
      </c>
      <c r="L373" s="3">
        <f>+dataMercanciaContenedores[[#This Row],[Toneladas en contenedores embarcadas en cabotaje vacíos]]+dataMercanciaContenedores[[#This Row],[Toneladas en contenedores desembarcadas en cabotaje vacíos]]</f>
        <v>245341</v>
      </c>
      <c r="M373" s="3">
        <f>+dataMercanciaContenedores[[#This Row],[TOTAL toneladas en contenedores en cabotaje con carga]]+dataMercanciaContenedores[[#This Row],[TOTAL toneladas en contenedores en cabotaje vacíos]]</f>
        <v>1464334</v>
      </c>
      <c r="N373" s="2">
        <v>10736795</v>
      </c>
      <c r="O373" s="2">
        <v>335016</v>
      </c>
      <c r="P373" s="3">
        <f>+dataMercanciaContenedores[[#This Row],[Toneladas en contenedores embarcadas en exterior con carga]]+dataMercanciaContenedores[[#This Row],[Toneladas en contenedores embarcadas en exterior vacíos]]</f>
        <v>11071811</v>
      </c>
      <c r="Q373" s="2">
        <v>7727894</v>
      </c>
      <c r="R373" s="2">
        <v>665270</v>
      </c>
      <c r="S373" s="3">
        <f>+dataMercanciaContenedores[[#This Row],[Toneladas en contenedores desembarcadas en exterior con carga]]+dataMercanciaContenedores[[#This Row],[Toneladas en contenedores desembarcadas en exterior vacíos]]</f>
        <v>8393164</v>
      </c>
      <c r="T373" s="3">
        <f>+dataMercanciaContenedores[[#This Row],[Toneladas en contenedores embarcadas en exterior con carga]]+dataMercanciaContenedores[[#This Row],[Toneladas en contenedores desembarcadas en exterior con carga]]</f>
        <v>18464689</v>
      </c>
      <c r="U373" s="3">
        <f>+dataMercanciaContenedores[[#This Row],[Toneladas en contenedores embarcadas en exterior vacíos]]+dataMercanciaContenedores[[#This Row],[Toneladas en contenedores desembarcadas en exterior vacíos]]</f>
        <v>1000286</v>
      </c>
      <c r="V373" s="3">
        <f>+dataMercanciaContenedores[[#This Row],[TOTAL toneladas en contenedores en exterior con carga]]+dataMercanciaContenedores[[#This Row],[TOTAL toneladas en contenedores en exterior vacíos]]</f>
        <v>19464975</v>
      </c>
      <c r="W373" s="3">
        <f>+dataMercanciaContenedores[[#This Row],[Toneladas en contenedores embarcadas en cabotaje con carga]]+dataMercanciaContenedores[[#This Row],[Toneladas en contenedores embarcadas en exterior con carga]]</f>
        <v>11718458</v>
      </c>
      <c r="X373" s="3">
        <f>+dataMercanciaContenedores[[#This Row],[Toneladas en contenedores embarcadas en cabotaje vacíos]]+dataMercanciaContenedores[[#This Row],[Toneladas en contenedores embarcadas en exterior vacíos]]</f>
        <v>368720</v>
      </c>
      <c r="Y373" s="3">
        <f>+dataMercanciaContenedores[[#This Row],[TOTAL Toneladas en contenedores con carga embarcadas]]+dataMercanciaContenedores[[#This Row],[TOTAL Toneladas en contenedores vacíos embarcadas]]</f>
        <v>12087178</v>
      </c>
      <c r="Z373" s="3">
        <f>+dataMercanciaContenedores[[#This Row],[Toneladas en contenedores desembarcadas en cabotaje con carga]]+dataMercanciaContenedores[[#This Row],[Toneladas en contenedores desembarcadas en exterior con carga]]</f>
        <v>7965224</v>
      </c>
      <c r="AA373" s="3">
        <f>+dataMercanciaContenedores[[#This Row],[Toneladas en contenedores desembarcadas en cabotaje vacíos]]+dataMercanciaContenedores[[#This Row],[Toneladas en contenedores desembarcadas en exterior vacíos]]</f>
        <v>876907</v>
      </c>
      <c r="AB373" s="3">
        <f>+dataMercanciaContenedores[[#This Row],[TOTAL Toneladas en contenedores con carga desembarcadas]]+dataMercanciaContenedores[[#This Row],[TOTAL Toneladas en contenedores vacíos desembarcadas]]</f>
        <v>8842131</v>
      </c>
      <c r="AC373" s="3">
        <f>+dataMercanciaContenedores[[#This Row],[TOTAL toneladas embarcadas en contenedor]]+dataMercanciaContenedores[[#This Row],[TOTAL toneladas desembarcadas en contenedor]]</f>
        <v>20929309</v>
      </c>
    </row>
    <row r="374" spans="1:29" hidden="1" x14ac:dyDescent="0.2">
      <c r="A374" s="1">
        <v>2016</v>
      </c>
      <c r="B374" s="1" t="s">
        <v>18</v>
      </c>
      <c r="C374" s="1" t="s">
        <v>40</v>
      </c>
      <c r="D374" s="1" t="s">
        <v>41</v>
      </c>
      <c r="E374" s="2">
        <v>226052</v>
      </c>
      <c r="F374" s="2">
        <v>4931</v>
      </c>
      <c r="G374" s="3">
        <f>+dataMercanciaContenedores[[#This Row],[Toneladas en contenedores embarcadas en cabotaje con carga]]+dataMercanciaContenedores[[#This Row],[Toneladas en contenedores embarcadas en cabotaje vacíos]]</f>
        <v>230983</v>
      </c>
      <c r="H374" s="2">
        <v>22475</v>
      </c>
      <c r="I374" s="2">
        <v>91447</v>
      </c>
      <c r="J374" s="3">
        <f>+dataMercanciaContenedores[[#This Row],[Toneladas en contenedores desembarcadas en cabotaje con carga]]+dataMercanciaContenedores[[#This Row],[Toneladas en contenedores desembarcadas en cabotaje vacíos]]</f>
        <v>113922</v>
      </c>
      <c r="K374" s="3">
        <f>+dataMercanciaContenedores[[#This Row],[Toneladas en contenedores embarcadas en cabotaje con carga]]+dataMercanciaContenedores[[#This Row],[Toneladas en contenedores desembarcadas en cabotaje con carga]]</f>
        <v>248527</v>
      </c>
      <c r="L374" s="3">
        <f>+dataMercanciaContenedores[[#This Row],[Toneladas en contenedores embarcadas en cabotaje vacíos]]+dataMercanciaContenedores[[#This Row],[Toneladas en contenedores desembarcadas en cabotaje vacíos]]</f>
        <v>96378</v>
      </c>
      <c r="M374" s="3">
        <f>+dataMercanciaContenedores[[#This Row],[TOTAL toneladas en contenedores en cabotaje con carga]]+dataMercanciaContenedores[[#This Row],[TOTAL toneladas en contenedores en cabotaje vacíos]]</f>
        <v>344905</v>
      </c>
      <c r="N374" s="2">
        <v>3689502</v>
      </c>
      <c r="O374" s="2">
        <v>11526</v>
      </c>
      <c r="P374" s="3">
        <f>+dataMercanciaContenedores[[#This Row],[Toneladas en contenedores embarcadas en exterior con carga]]+dataMercanciaContenedores[[#This Row],[Toneladas en contenedores embarcadas en exterior vacíos]]</f>
        <v>3701028</v>
      </c>
      <c r="Q374" s="2">
        <v>2135656</v>
      </c>
      <c r="R374" s="2">
        <v>191370</v>
      </c>
      <c r="S374" s="3">
        <f>+dataMercanciaContenedores[[#This Row],[Toneladas en contenedores desembarcadas en exterior con carga]]+dataMercanciaContenedores[[#This Row],[Toneladas en contenedores desembarcadas en exterior vacíos]]</f>
        <v>2327026</v>
      </c>
      <c r="T374" s="3">
        <f>+dataMercanciaContenedores[[#This Row],[Toneladas en contenedores embarcadas en exterior con carga]]+dataMercanciaContenedores[[#This Row],[Toneladas en contenedores desembarcadas en exterior con carga]]</f>
        <v>5825158</v>
      </c>
      <c r="U374" s="3">
        <f>+dataMercanciaContenedores[[#This Row],[Toneladas en contenedores embarcadas en exterior vacíos]]+dataMercanciaContenedores[[#This Row],[Toneladas en contenedores desembarcadas en exterior vacíos]]</f>
        <v>202896</v>
      </c>
      <c r="V374" s="3">
        <f>+dataMercanciaContenedores[[#This Row],[TOTAL toneladas en contenedores en exterior con carga]]+dataMercanciaContenedores[[#This Row],[TOTAL toneladas en contenedores en exterior vacíos]]</f>
        <v>6028054</v>
      </c>
      <c r="W374" s="3">
        <f>+dataMercanciaContenedores[[#This Row],[Toneladas en contenedores embarcadas en cabotaje con carga]]+dataMercanciaContenedores[[#This Row],[Toneladas en contenedores embarcadas en exterior con carga]]</f>
        <v>3915554</v>
      </c>
      <c r="X374" s="3">
        <f>+dataMercanciaContenedores[[#This Row],[Toneladas en contenedores embarcadas en cabotaje vacíos]]+dataMercanciaContenedores[[#This Row],[Toneladas en contenedores embarcadas en exterior vacíos]]</f>
        <v>16457</v>
      </c>
      <c r="Y374" s="3">
        <f>+dataMercanciaContenedores[[#This Row],[TOTAL Toneladas en contenedores con carga embarcadas]]+dataMercanciaContenedores[[#This Row],[TOTAL Toneladas en contenedores vacíos embarcadas]]</f>
        <v>3932011</v>
      </c>
      <c r="Z374" s="3">
        <f>+dataMercanciaContenedores[[#This Row],[Toneladas en contenedores desembarcadas en cabotaje con carga]]+dataMercanciaContenedores[[#This Row],[Toneladas en contenedores desembarcadas en exterior con carga]]</f>
        <v>2158131</v>
      </c>
      <c r="AA374" s="3">
        <f>+dataMercanciaContenedores[[#This Row],[Toneladas en contenedores desembarcadas en cabotaje vacíos]]+dataMercanciaContenedores[[#This Row],[Toneladas en contenedores desembarcadas en exterior vacíos]]</f>
        <v>282817</v>
      </c>
      <c r="AB374" s="3">
        <f>+dataMercanciaContenedores[[#This Row],[TOTAL Toneladas en contenedores con carga desembarcadas]]+dataMercanciaContenedores[[#This Row],[TOTAL Toneladas en contenedores vacíos desembarcadas]]</f>
        <v>2440948</v>
      </c>
      <c r="AC374" s="3">
        <f>+dataMercanciaContenedores[[#This Row],[TOTAL toneladas embarcadas en contenedor]]+dataMercanciaContenedores[[#This Row],[TOTAL toneladas desembarcadas en contenedor]]</f>
        <v>6372959</v>
      </c>
    </row>
    <row r="375" spans="1:29" hidden="1" x14ac:dyDescent="0.2">
      <c r="A375" s="1">
        <v>2016</v>
      </c>
      <c r="B375" s="1" t="s">
        <v>19</v>
      </c>
      <c r="C375" s="1" t="s">
        <v>40</v>
      </c>
      <c r="D375" s="1" t="s">
        <v>41</v>
      </c>
      <c r="E375" s="2">
        <v>221416</v>
      </c>
      <c r="F375" s="2">
        <v>19720</v>
      </c>
      <c r="G375" s="3">
        <f>+dataMercanciaContenedores[[#This Row],[Toneladas en contenedores embarcadas en cabotaje con carga]]+dataMercanciaContenedores[[#This Row],[Toneladas en contenedores embarcadas en cabotaje vacíos]]</f>
        <v>241136</v>
      </c>
      <c r="H375" s="2">
        <v>9816</v>
      </c>
      <c r="I375" s="2">
        <v>17931</v>
      </c>
      <c r="J375" s="3">
        <f>+dataMercanciaContenedores[[#This Row],[Toneladas en contenedores desembarcadas en cabotaje con carga]]+dataMercanciaContenedores[[#This Row],[Toneladas en contenedores desembarcadas en cabotaje vacíos]]</f>
        <v>27747</v>
      </c>
      <c r="K375" s="3">
        <f>+dataMercanciaContenedores[[#This Row],[Toneladas en contenedores embarcadas en cabotaje con carga]]+dataMercanciaContenedores[[#This Row],[Toneladas en contenedores desembarcadas en cabotaje con carga]]</f>
        <v>231232</v>
      </c>
      <c r="L375" s="3">
        <f>+dataMercanciaContenedores[[#This Row],[Toneladas en contenedores embarcadas en cabotaje vacíos]]+dataMercanciaContenedores[[#This Row],[Toneladas en contenedores desembarcadas en cabotaje vacíos]]</f>
        <v>37651</v>
      </c>
      <c r="M375" s="3">
        <f>+dataMercanciaContenedores[[#This Row],[TOTAL toneladas en contenedores en cabotaje con carga]]+dataMercanciaContenedores[[#This Row],[TOTAL toneladas en contenedores en cabotaje vacíos]]</f>
        <v>268883</v>
      </c>
      <c r="N375" s="2">
        <v>409386</v>
      </c>
      <c r="O375" s="2">
        <v>2939</v>
      </c>
      <c r="P375" s="3">
        <f>+dataMercanciaContenedores[[#This Row],[Toneladas en contenedores embarcadas en exterior con carga]]+dataMercanciaContenedores[[#This Row],[Toneladas en contenedores embarcadas en exterior vacíos]]</f>
        <v>412325</v>
      </c>
      <c r="Q375" s="2">
        <v>465942</v>
      </c>
      <c r="R375" s="2">
        <v>24012</v>
      </c>
      <c r="S375" s="3">
        <f>+dataMercanciaContenedores[[#This Row],[Toneladas en contenedores desembarcadas en exterior con carga]]+dataMercanciaContenedores[[#This Row],[Toneladas en contenedores desembarcadas en exterior vacíos]]</f>
        <v>489954</v>
      </c>
      <c r="T375" s="3">
        <f>+dataMercanciaContenedores[[#This Row],[Toneladas en contenedores embarcadas en exterior con carga]]+dataMercanciaContenedores[[#This Row],[Toneladas en contenedores desembarcadas en exterior con carga]]</f>
        <v>875328</v>
      </c>
      <c r="U375" s="3">
        <f>+dataMercanciaContenedores[[#This Row],[Toneladas en contenedores embarcadas en exterior vacíos]]+dataMercanciaContenedores[[#This Row],[Toneladas en contenedores desembarcadas en exterior vacíos]]</f>
        <v>26951</v>
      </c>
      <c r="V375" s="3">
        <f>+dataMercanciaContenedores[[#This Row],[TOTAL toneladas en contenedores en exterior con carga]]+dataMercanciaContenedores[[#This Row],[TOTAL toneladas en contenedores en exterior vacíos]]</f>
        <v>902279</v>
      </c>
      <c r="W375" s="3">
        <f>+dataMercanciaContenedores[[#This Row],[Toneladas en contenedores embarcadas en cabotaje con carga]]+dataMercanciaContenedores[[#This Row],[Toneladas en contenedores embarcadas en exterior con carga]]</f>
        <v>630802</v>
      </c>
      <c r="X375" s="3">
        <f>+dataMercanciaContenedores[[#This Row],[Toneladas en contenedores embarcadas en cabotaje vacíos]]+dataMercanciaContenedores[[#This Row],[Toneladas en contenedores embarcadas en exterior vacíos]]</f>
        <v>22659</v>
      </c>
      <c r="Y375" s="3">
        <f>+dataMercanciaContenedores[[#This Row],[TOTAL Toneladas en contenedores con carga embarcadas]]+dataMercanciaContenedores[[#This Row],[TOTAL Toneladas en contenedores vacíos embarcadas]]</f>
        <v>653461</v>
      </c>
      <c r="Z375" s="3">
        <f>+dataMercanciaContenedores[[#This Row],[Toneladas en contenedores desembarcadas en cabotaje con carga]]+dataMercanciaContenedores[[#This Row],[Toneladas en contenedores desembarcadas en exterior con carga]]</f>
        <v>475758</v>
      </c>
      <c r="AA375" s="3">
        <f>+dataMercanciaContenedores[[#This Row],[Toneladas en contenedores desembarcadas en cabotaje vacíos]]+dataMercanciaContenedores[[#This Row],[Toneladas en contenedores desembarcadas en exterior vacíos]]</f>
        <v>41943</v>
      </c>
      <c r="AB375" s="3">
        <f>+dataMercanciaContenedores[[#This Row],[TOTAL Toneladas en contenedores con carga desembarcadas]]+dataMercanciaContenedores[[#This Row],[TOTAL Toneladas en contenedores vacíos desembarcadas]]</f>
        <v>517701</v>
      </c>
      <c r="AC375" s="3">
        <f>+dataMercanciaContenedores[[#This Row],[TOTAL toneladas embarcadas en contenedor]]+dataMercanciaContenedores[[#This Row],[TOTAL toneladas desembarcadas en contenedor]]</f>
        <v>1171162</v>
      </c>
    </row>
    <row r="376" spans="1:29" hidden="1" x14ac:dyDescent="0.2">
      <c r="A376" s="1">
        <v>2016</v>
      </c>
      <c r="B376" s="1" t="s">
        <v>20</v>
      </c>
      <c r="C376" s="1" t="s">
        <v>40</v>
      </c>
      <c r="D376" s="1" t="s">
        <v>41</v>
      </c>
      <c r="E376" s="2">
        <v>0</v>
      </c>
      <c r="F376" s="2">
        <v>1323</v>
      </c>
      <c r="G376" s="3">
        <f>+dataMercanciaContenedores[[#This Row],[Toneladas en contenedores embarcadas en cabotaje con carga]]+dataMercanciaContenedores[[#This Row],[Toneladas en contenedores embarcadas en cabotaje vacíos]]</f>
        <v>1323</v>
      </c>
      <c r="H376" s="2">
        <v>0</v>
      </c>
      <c r="I376" s="2">
        <v>11114</v>
      </c>
      <c r="J376" s="3">
        <f>+dataMercanciaContenedores[[#This Row],[Toneladas en contenedores desembarcadas en cabotaje con carga]]+dataMercanciaContenedores[[#This Row],[Toneladas en contenedores desembarcadas en cabotaje vacíos]]</f>
        <v>11114</v>
      </c>
      <c r="K376" s="3">
        <f>+dataMercanciaContenedores[[#This Row],[Toneladas en contenedores embarcadas en cabotaje con carga]]+dataMercanciaContenedores[[#This Row],[Toneladas en contenedores desembarcadas en cabotaje con carga]]</f>
        <v>0</v>
      </c>
      <c r="L376" s="3">
        <f>+dataMercanciaContenedores[[#This Row],[Toneladas en contenedores embarcadas en cabotaje vacíos]]+dataMercanciaContenedores[[#This Row],[Toneladas en contenedores desembarcadas en cabotaje vacíos]]</f>
        <v>12437</v>
      </c>
      <c r="M376" s="3">
        <f>+dataMercanciaContenedores[[#This Row],[TOTAL toneladas en contenedores en cabotaje con carga]]+dataMercanciaContenedores[[#This Row],[TOTAL toneladas en contenedores en cabotaje vacíos]]</f>
        <v>12437</v>
      </c>
      <c r="N376" s="2">
        <v>2692378</v>
      </c>
      <c r="O376" s="2">
        <v>7339</v>
      </c>
      <c r="P376" s="3">
        <f>+dataMercanciaContenedores[[#This Row],[Toneladas en contenedores embarcadas en exterior con carga]]+dataMercanciaContenedores[[#This Row],[Toneladas en contenedores embarcadas en exterior vacíos]]</f>
        <v>2699717</v>
      </c>
      <c r="Q376" s="2">
        <v>332180</v>
      </c>
      <c r="R376" s="2">
        <v>181361</v>
      </c>
      <c r="S376" s="3">
        <f>+dataMercanciaContenedores[[#This Row],[Toneladas en contenedores desembarcadas en exterior con carga]]+dataMercanciaContenedores[[#This Row],[Toneladas en contenedores desembarcadas en exterior vacíos]]</f>
        <v>513541</v>
      </c>
      <c r="T376" s="3">
        <f>+dataMercanciaContenedores[[#This Row],[Toneladas en contenedores embarcadas en exterior con carga]]+dataMercanciaContenedores[[#This Row],[Toneladas en contenedores desembarcadas en exterior con carga]]</f>
        <v>3024558</v>
      </c>
      <c r="U376" s="3">
        <f>+dataMercanciaContenedores[[#This Row],[Toneladas en contenedores embarcadas en exterior vacíos]]+dataMercanciaContenedores[[#This Row],[Toneladas en contenedores desembarcadas en exterior vacíos]]</f>
        <v>188700</v>
      </c>
      <c r="V376" s="3">
        <f>+dataMercanciaContenedores[[#This Row],[TOTAL toneladas en contenedores en exterior con carga]]+dataMercanciaContenedores[[#This Row],[TOTAL toneladas en contenedores en exterior vacíos]]</f>
        <v>3213258</v>
      </c>
      <c r="W376" s="3">
        <f>+dataMercanciaContenedores[[#This Row],[Toneladas en contenedores embarcadas en cabotaje con carga]]+dataMercanciaContenedores[[#This Row],[Toneladas en contenedores embarcadas en exterior con carga]]</f>
        <v>2692378</v>
      </c>
      <c r="X376" s="3">
        <f>+dataMercanciaContenedores[[#This Row],[Toneladas en contenedores embarcadas en cabotaje vacíos]]+dataMercanciaContenedores[[#This Row],[Toneladas en contenedores embarcadas en exterior vacíos]]</f>
        <v>8662</v>
      </c>
      <c r="Y376" s="3">
        <f>+dataMercanciaContenedores[[#This Row],[TOTAL Toneladas en contenedores con carga embarcadas]]+dataMercanciaContenedores[[#This Row],[TOTAL Toneladas en contenedores vacíos embarcadas]]</f>
        <v>2701040</v>
      </c>
      <c r="Z376" s="3">
        <f>+dataMercanciaContenedores[[#This Row],[Toneladas en contenedores desembarcadas en cabotaje con carga]]+dataMercanciaContenedores[[#This Row],[Toneladas en contenedores desembarcadas en exterior con carga]]</f>
        <v>332180</v>
      </c>
      <c r="AA376" s="3">
        <f>+dataMercanciaContenedores[[#This Row],[Toneladas en contenedores desembarcadas en cabotaje vacíos]]+dataMercanciaContenedores[[#This Row],[Toneladas en contenedores desembarcadas en exterior vacíos]]</f>
        <v>192475</v>
      </c>
      <c r="AB376" s="3">
        <f>+dataMercanciaContenedores[[#This Row],[TOTAL Toneladas en contenedores con carga desembarcadas]]+dataMercanciaContenedores[[#This Row],[TOTAL Toneladas en contenedores vacíos desembarcadas]]</f>
        <v>524655</v>
      </c>
      <c r="AC376" s="3">
        <f>+dataMercanciaContenedores[[#This Row],[TOTAL toneladas embarcadas en contenedor]]+dataMercanciaContenedores[[#This Row],[TOTAL toneladas desembarcadas en contenedor]]</f>
        <v>3225695</v>
      </c>
    </row>
    <row r="377" spans="1:29" hidden="1" x14ac:dyDescent="0.2">
      <c r="A377" s="1">
        <v>2016</v>
      </c>
      <c r="B377" s="1" t="s">
        <v>21</v>
      </c>
      <c r="C377" s="1" t="s">
        <v>40</v>
      </c>
      <c r="D377" s="1" t="s">
        <v>41</v>
      </c>
      <c r="E377" s="2">
        <v>59859</v>
      </c>
      <c r="F377" s="2">
        <v>15447</v>
      </c>
      <c r="G377" s="3">
        <f>+dataMercanciaContenedores[[#This Row],[Toneladas en contenedores embarcadas en cabotaje con carga]]+dataMercanciaContenedores[[#This Row],[Toneladas en contenedores embarcadas en cabotaje vacíos]]</f>
        <v>75306</v>
      </c>
      <c r="H377" s="2">
        <v>72925</v>
      </c>
      <c r="I377" s="2">
        <v>9528</v>
      </c>
      <c r="J377" s="3">
        <f>+dataMercanciaContenedores[[#This Row],[Toneladas en contenedores desembarcadas en cabotaje con carga]]+dataMercanciaContenedores[[#This Row],[Toneladas en contenedores desembarcadas en cabotaje vacíos]]</f>
        <v>82453</v>
      </c>
      <c r="K377" s="3">
        <f>+dataMercanciaContenedores[[#This Row],[Toneladas en contenedores embarcadas en cabotaje con carga]]+dataMercanciaContenedores[[#This Row],[Toneladas en contenedores desembarcadas en cabotaje con carga]]</f>
        <v>132784</v>
      </c>
      <c r="L377" s="3">
        <f>+dataMercanciaContenedores[[#This Row],[Toneladas en contenedores embarcadas en cabotaje vacíos]]+dataMercanciaContenedores[[#This Row],[Toneladas en contenedores desembarcadas en cabotaje vacíos]]</f>
        <v>24975</v>
      </c>
      <c r="M377" s="3">
        <f>+dataMercanciaContenedores[[#This Row],[TOTAL toneladas en contenedores en cabotaje con carga]]+dataMercanciaContenedores[[#This Row],[TOTAL toneladas en contenedores en cabotaje vacíos]]</f>
        <v>157759</v>
      </c>
      <c r="N377" s="2">
        <v>0</v>
      </c>
      <c r="O377" s="2">
        <v>0</v>
      </c>
      <c r="P377" s="3">
        <f>+dataMercanciaContenedores[[#This Row],[Toneladas en contenedores embarcadas en exterior con carga]]+dataMercanciaContenedores[[#This Row],[Toneladas en contenedores embarcadas en exterior vacíos]]</f>
        <v>0</v>
      </c>
      <c r="Q377" s="2">
        <v>195</v>
      </c>
      <c r="R377" s="2">
        <v>0</v>
      </c>
      <c r="S377" s="3">
        <f>+dataMercanciaContenedores[[#This Row],[Toneladas en contenedores desembarcadas en exterior con carga]]+dataMercanciaContenedores[[#This Row],[Toneladas en contenedores desembarcadas en exterior vacíos]]</f>
        <v>195</v>
      </c>
      <c r="T377" s="3">
        <f>+dataMercanciaContenedores[[#This Row],[Toneladas en contenedores embarcadas en exterior con carga]]+dataMercanciaContenedores[[#This Row],[Toneladas en contenedores desembarcadas en exterior con carga]]</f>
        <v>195</v>
      </c>
      <c r="U377" s="3">
        <f>+dataMercanciaContenedores[[#This Row],[Toneladas en contenedores embarcadas en exterior vacíos]]+dataMercanciaContenedores[[#This Row],[Toneladas en contenedores desembarcadas en exterior vacíos]]</f>
        <v>0</v>
      </c>
      <c r="V377" s="3">
        <f>+dataMercanciaContenedores[[#This Row],[TOTAL toneladas en contenedores en exterior con carga]]+dataMercanciaContenedores[[#This Row],[TOTAL toneladas en contenedores en exterior vacíos]]</f>
        <v>195</v>
      </c>
      <c r="W377" s="3">
        <f>+dataMercanciaContenedores[[#This Row],[Toneladas en contenedores embarcadas en cabotaje con carga]]+dataMercanciaContenedores[[#This Row],[Toneladas en contenedores embarcadas en exterior con carga]]</f>
        <v>59859</v>
      </c>
      <c r="X377" s="3">
        <f>+dataMercanciaContenedores[[#This Row],[Toneladas en contenedores embarcadas en cabotaje vacíos]]+dataMercanciaContenedores[[#This Row],[Toneladas en contenedores embarcadas en exterior vacíos]]</f>
        <v>15447</v>
      </c>
      <c r="Y377" s="3">
        <f>+dataMercanciaContenedores[[#This Row],[TOTAL Toneladas en contenedores con carga embarcadas]]+dataMercanciaContenedores[[#This Row],[TOTAL Toneladas en contenedores vacíos embarcadas]]</f>
        <v>75306</v>
      </c>
      <c r="Z377" s="3">
        <f>+dataMercanciaContenedores[[#This Row],[Toneladas en contenedores desembarcadas en cabotaje con carga]]+dataMercanciaContenedores[[#This Row],[Toneladas en contenedores desembarcadas en exterior con carga]]</f>
        <v>73120</v>
      </c>
      <c r="AA377" s="3">
        <f>+dataMercanciaContenedores[[#This Row],[Toneladas en contenedores desembarcadas en cabotaje vacíos]]+dataMercanciaContenedores[[#This Row],[Toneladas en contenedores desembarcadas en exterior vacíos]]</f>
        <v>9528</v>
      </c>
      <c r="AB377" s="3">
        <f>+dataMercanciaContenedores[[#This Row],[TOTAL Toneladas en contenedores con carga desembarcadas]]+dataMercanciaContenedores[[#This Row],[TOTAL Toneladas en contenedores vacíos desembarcadas]]</f>
        <v>82648</v>
      </c>
      <c r="AC377" s="3">
        <f>+dataMercanciaContenedores[[#This Row],[TOTAL toneladas embarcadas en contenedor]]+dataMercanciaContenedores[[#This Row],[TOTAL toneladas desembarcadas en contenedor]]</f>
        <v>157954</v>
      </c>
    </row>
    <row r="378" spans="1:29" hidden="1" x14ac:dyDescent="0.2">
      <c r="A378" s="1">
        <v>2016</v>
      </c>
      <c r="B378" s="1" t="s">
        <v>22</v>
      </c>
      <c r="C378" s="1" t="s">
        <v>40</v>
      </c>
      <c r="D378" s="1" t="s">
        <v>41</v>
      </c>
      <c r="E378" s="2">
        <v>0</v>
      </c>
      <c r="F378" s="2">
        <v>20</v>
      </c>
      <c r="G378" s="3">
        <f>+dataMercanciaContenedores[[#This Row],[Toneladas en contenedores embarcadas en cabotaje con carga]]+dataMercanciaContenedores[[#This Row],[Toneladas en contenedores embarcadas en cabotaje vacíos]]</f>
        <v>20</v>
      </c>
      <c r="H378" s="2">
        <v>0</v>
      </c>
      <c r="I378" s="2">
        <v>0</v>
      </c>
      <c r="J378" s="3">
        <f>+dataMercanciaContenedores[[#This Row],[Toneladas en contenedores desembarcadas en cabotaje con carga]]+dataMercanciaContenedores[[#This Row],[Toneladas en contenedores desembarcadas en cabotaje vacíos]]</f>
        <v>0</v>
      </c>
      <c r="K378" s="3">
        <f>+dataMercanciaContenedores[[#This Row],[Toneladas en contenedores embarcadas en cabotaje con carga]]+dataMercanciaContenedores[[#This Row],[Toneladas en contenedores desembarcadas en cabotaje con carga]]</f>
        <v>0</v>
      </c>
      <c r="L378" s="3">
        <f>+dataMercanciaContenedores[[#This Row],[Toneladas en contenedores embarcadas en cabotaje vacíos]]+dataMercanciaContenedores[[#This Row],[Toneladas en contenedores desembarcadas en cabotaje vacíos]]</f>
        <v>20</v>
      </c>
      <c r="M378" s="3">
        <f>+dataMercanciaContenedores[[#This Row],[TOTAL toneladas en contenedores en cabotaje con carga]]+dataMercanciaContenedores[[#This Row],[TOTAL toneladas en contenedores en cabotaje vacíos]]</f>
        <v>20</v>
      </c>
      <c r="N378" s="2">
        <v>5794</v>
      </c>
      <c r="O378" s="2">
        <v>529</v>
      </c>
      <c r="P378" s="3">
        <f>+dataMercanciaContenedores[[#This Row],[Toneladas en contenedores embarcadas en exterior con carga]]+dataMercanciaContenedores[[#This Row],[Toneladas en contenedores embarcadas en exterior vacíos]]</f>
        <v>6323</v>
      </c>
      <c r="Q378" s="2">
        <v>4977</v>
      </c>
      <c r="R378" s="2">
        <v>78</v>
      </c>
      <c r="S378" s="3">
        <f>+dataMercanciaContenedores[[#This Row],[Toneladas en contenedores desembarcadas en exterior con carga]]+dataMercanciaContenedores[[#This Row],[Toneladas en contenedores desembarcadas en exterior vacíos]]</f>
        <v>5055</v>
      </c>
      <c r="T378" s="3">
        <f>+dataMercanciaContenedores[[#This Row],[Toneladas en contenedores embarcadas en exterior con carga]]+dataMercanciaContenedores[[#This Row],[Toneladas en contenedores desembarcadas en exterior con carga]]</f>
        <v>10771</v>
      </c>
      <c r="U378" s="3">
        <f>+dataMercanciaContenedores[[#This Row],[Toneladas en contenedores embarcadas en exterior vacíos]]+dataMercanciaContenedores[[#This Row],[Toneladas en contenedores desembarcadas en exterior vacíos]]</f>
        <v>607</v>
      </c>
      <c r="V378" s="3">
        <f>+dataMercanciaContenedores[[#This Row],[TOTAL toneladas en contenedores en exterior con carga]]+dataMercanciaContenedores[[#This Row],[TOTAL toneladas en contenedores en exterior vacíos]]</f>
        <v>11378</v>
      </c>
      <c r="W378" s="3">
        <f>+dataMercanciaContenedores[[#This Row],[Toneladas en contenedores embarcadas en cabotaje con carga]]+dataMercanciaContenedores[[#This Row],[Toneladas en contenedores embarcadas en exterior con carga]]</f>
        <v>5794</v>
      </c>
      <c r="X378" s="3">
        <f>+dataMercanciaContenedores[[#This Row],[Toneladas en contenedores embarcadas en cabotaje vacíos]]+dataMercanciaContenedores[[#This Row],[Toneladas en contenedores embarcadas en exterior vacíos]]</f>
        <v>549</v>
      </c>
      <c r="Y378" s="3">
        <f>+dataMercanciaContenedores[[#This Row],[TOTAL Toneladas en contenedores con carga embarcadas]]+dataMercanciaContenedores[[#This Row],[TOTAL Toneladas en contenedores vacíos embarcadas]]</f>
        <v>6343</v>
      </c>
      <c r="Z378" s="3">
        <f>+dataMercanciaContenedores[[#This Row],[Toneladas en contenedores desembarcadas en cabotaje con carga]]+dataMercanciaContenedores[[#This Row],[Toneladas en contenedores desembarcadas en exterior con carga]]</f>
        <v>4977</v>
      </c>
      <c r="AA378" s="3">
        <f>+dataMercanciaContenedores[[#This Row],[Toneladas en contenedores desembarcadas en cabotaje vacíos]]+dataMercanciaContenedores[[#This Row],[Toneladas en contenedores desembarcadas en exterior vacíos]]</f>
        <v>78</v>
      </c>
      <c r="AB378" s="3">
        <f>+dataMercanciaContenedores[[#This Row],[TOTAL Toneladas en contenedores con carga desembarcadas]]+dataMercanciaContenedores[[#This Row],[TOTAL Toneladas en contenedores vacíos desembarcadas]]</f>
        <v>5055</v>
      </c>
      <c r="AC378" s="3">
        <f>+dataMercanciaContenedores[[#This Row],[TOTAL toneladas embarcadas en contenedor]]+dataMercanciaContenedores[[#This Row],[TOTAL toneladas desembarcadas en contenedor]]</f>
        <v>11398</v>
      </c>
    </row>
    <row r="379" spans="1:29" hidden="1" x14ac:dyDescent="0.2">
      <c r="A379" s="1">
        <v>2016</v>
      </c>
      <c r="B379" s="1" t="s">
        <v>23</v>
      </c>
      <c r="C379" s="1" t="s">
        <v>40</v>
      </c>
      <c r="D379" s="1" t="s">
        <v>41</v>
      </c>
      <c r="E379" s="2">
        <v>33161</v>
      </c>
      <c r="F379" s="2">
        <v>1742</v>
      </c>
      <c r="G379" s="3">
        <f>+dataMercanciaContenedores[[#This Row],[Toneladas en contenedores embarcadas en cabotaje con carga]]+dataMercanciaContenedores[[#This Row],[Toneladas en contenedores embarcadas en cabotaje vacíos]]</f>
        <v>34903</v>
      </c>
      <c r="H379" s="2">
        <v>528</v>
      </c>
      <c r="I379" s="2">
        <v>17376</v>
      </c>
      <c r="J379" s="3">
        <f>+dataMercanciaContenedores[[#This Row],[Toneladas en contenedores desembarcadas en cabotaje con carga]]+dataMercanciaContenedores[[#This Row],[Toneladas en contenedores desembarcadas en cabotaje vacíos]]</f>
        <v>17904</v>
      </c>
      <c r="K379" s="3">
        <f>+dataMercanciaContenedores[[#This Row],[Toneladas en contenedores embarcadas en cabotaje con carga]]+dataMercanciaContenedores[[#This Row],[Toneladas en contenedores desembarcadas en cabotaje con carga]]</f>
        <v>33689</v>
      </c>
      <c r="L379" s="3">
        <f>+dataMercanciaContenedores[[#This Row],[Toneladas en contenedores embarcadas en cabotaje vacíos]]+dataMercanciaContenedores[[#This Row],[Toneladas en contenedores desembarcadas en cabotaje vacíos]]</f>
        <v>19118</v>
      </c>
      <c r="M379" s="3">
        <f>+dataMercanciaContenedores[[#This Row],[TOTAL toneladas en contenedores en cabotaje con carga]]+dataMercanciaContenedores[[#This Row],[TOTAL toneladas en contenedores en cabotaje vacíos]]</f>
        <v>52807</v>
      </c>
      <c r="N379" s="2">
        <v>469045</v>
      </c>
      <c r="O379" s="2">
        <v>1522</v>
      </c>
      <c r="P379" s="3">
        <f>+dataMercanciaContenedores[[#This Row],[Toneladas en contenedores embarcadas en exterior con carga]]+dataMercanciaContenedores[[#This Row],[Toneladas en contenedores embarcadas en exterior vacíos]]</f>
        <v>470567</v>
      </c>
      <c r="Q379" s="2">
        <v>276339</v>
      </c>
      <c r="R379" s="2">
        <v>21271</v>
      </c>
      <c r="S379" s="3">
        <f>+dataMercanciaContenedores[[#This Row],[Toneladas en contenedores desembarcadas en exterior con carga]]+dataMercanciaContenedores[[#This Row],[Toneladas en contenedores desembarcadas en exterior vacíos]]</f>
        <v>297610</v>
      </c>
      <c r="T379" s="3">
        <f>+dataMercanciaContenedores[[#This Row],[Toneladas en contenedores embarcadas en exterior con carga]]+dataMercanciaContenedores[[#This Row],[Toneladas en contenedores desembarcadas en exterior con carga]]</f>
        <v>745384</v>
      </c>
      <c r="U379" s="3">
        <f>+dataMercanciaContenedores[[#This Row],[Toneladas en contenedores embarcadas en exterior vacíos]]+dataMercanciaContenedores[[#This Row],[Toneladas en contenedores desembarcadas en exterior vacíos]]</f>
        <v>22793</v>
      </c>
      <c r="V379" s="3">
        <f>+dataMercanciaContenedores[[#This Row],[TOTAL toneladas en contenedores en exterior con carga]]+dataMercanciaContenedores[[#This Row],[TOTAL toneladas en contenedores en exterior vacíos]]</f>
        <v>768177</v>
      </c>
      <c r="W379" s="3">
        <f>+dataMercanciaContenedores[[#This Row],[Toneladas en contenedores embarcadas en cabotaje con carga]]+dataMercanciaContenedores[[#This Row],[Toneladas en contenedores embarcadas en exterior con carga]]</f>
        <v>502206</v>
      </c>
      <c r="X379" s="3">
        <f>+dataMercanciaContenedores[[#This Row],[Toneladas en contenedores embarcadas en cabotaje vacíos]]+dataMercanciaContenedores[[#This Row],[Toneladas en contenedores embarcadas en exterior vacíos]]</f>
        <v>3264</v>
      </c>
      <c r="Y379" s="3">
        <f>+dataMercanciaContenedores[[#This Row],[TOTAL Toneladas en contenedores con carga embarcadas]]+dataMercanciaContenedores[[#This Row],[TOTAL Toneladas en contenedores vacíos embarcadas]]</f>
        <v>505470</v>
      </c>
      <c r="Z379" s="3">
        <f>+dataMercanciaContenedores[[#This Row],[Toneladas en contenedores desembarcadas en cabotaje con carga]]+dataMercanciaContenedores[[#This Row],[Toneladas en contenedores desembarcadas en exterior con carga]]</f>
        <v>276867</v>
      </c>
      <c r="AA379" s="3">
        <f>+dataMercanciaContenedores[[#This Row],[Toneladas en contenedores desembarcadas en cabotaje vacíos]]+dataMercanciaContenedores[[#This Row],[Toneladas en contenedores desembarcadas en exterior vacíos]]</f>
        <v>38647</v>
      </c>
      <c r="AB379" s="3">
        <f>+dataMercanciaContenedores[[#This Row],[TOTAL Toneladas en contenedores con carga desembarcadas]]+dataMercanciaContenedores[[#This Row],[TOTAL Toneladas en contenedores vacíos desembarcadas]]</f>
        <v>315514</v>
      </c>
      <c r="AC379" s="3">
        <f>+dataMercanciaContenedores[[#This Row],[TOTAL toneladas embarcadas en contenedor]]+dataMercanciaContenedores[[#This Row],[TOTAL toneladas desembarcadas en contenedor]]</f>
        <v>820984</v>
      </c>
    </row>
    <row r="380" spans="1:29" hidden="1" x14ac:dyDescent="0.2">
      <c r="A380" s="1">
        <v>2016</v>
      </c>
      <c r="B380" s="1" t="s">
        <v>24</v>
      </c>
      <c r="C380" s="1" t="s">
        <v>40</v>
      </c>
      <c r="D380" s="1" t="s">
        <v>41</v>
      </c>
      <c r="E380" s="2">
        <v>53536</v>
      </c>
      <c r="F380" s="2">
        <v>57</v>
      </c>
      <c r="G380" s="3">
        <f>+dataMercanciaContenedores[[#This Row],[Toneladas en contenedores embarcadas en cabotaje con carga]]+dataMercanciaContenedores[[#This Row],[Toneladas en contenedores embarcadas en cabotaje vacíos]]</f>
        <v>53593</v>
      </c>
      <c r="H380" s="2">
        <v>3017</v>
      </c>
      <c r="I380" s="2">
        <v>4061</v>
      </c>
      <c r="J380" s="3">
        <f>+dataMercanciaContenedores[[#This Row],[Toneladas en contenedores desembarcadas en cabotaje con carga]]+dataMercanciaContenedores[[#This Row],[Toneladas en contenedores desembarcadas en cabotaje vacíos]]</f>
        <v>7078</v>
      </c>
      <c r="K380" s="3">
        <f>+dataMercanciaContenedores[[#This Row],[Toneladas en contenedores embarcadas en cabotaje con carga]]+dataMercanciaContenedores[[#This Row],[Toneladas en contenedores desembarcadas en cabotaje con carga]]</f>
        <v>56553</v>
      </c>
      <c r="L380" s="3">
        <f>+dataMercanciaContenedores[[#This Row],[Toneladas en contenedores embarcadas en cabotaje vacíos]]+dataMercanciaContenedores[[#This Row],[Toneladas en contenedores desembarcadas en cabotaje vacíos]]</f>
        <v>4118</v>
      </c>
      <c r="M380" s="3">
        <f>+dataMercanciaContenedores[[#This Row],[TOTAL toneladas en contenedores en cabotaje con carga]]+dataMercanciaContenedores[[#This Row],[TOTAL toneladas en contenedores en cabotaje vacíos]]</f>
        <v>60671</v>
      </c>
      <c r="N380" s="2">
        <v>98660</v>
      </c>
      <c r="O380" s="2">
        <v>358</v>
      </c>
      <c r="P380" s="3">
        <f>+dataMercanciaContenedores[[#This Row],[Toneladas en contenedores embarcadas en exterior con carga]]+dataMercanciaContenedores[[#This Row],[Toneladas en contenedores embarcadas en exterior vacíos]]</f>
        <v>99018</v>
      </c>
      <c r="Q380" s="2">
        <v>20871</v>
      </c>
      <c r="R380" s="2">
        <v>313</v>
      </c>
      <c r="S380" s="3">
        <f>+dataMercanciaContenedores[[#This Row],[Toneladas en contenedores desembarcadas en exterior con carga]]+dataMercanciaContenedores[[#This Row],[Toneladas en contenedores desembarcadas en exterior vacíos]]</f>
        <v>21184</v>
      </c>
      <c r="T380" s="3">
        <f>+dataMercanciaContenedores[[#This Row],[Toneladas en contenedores embarcadas en exterior con carga]]+dataMercanciaContenedores[[#This Row],[Toneladas en contenedores desembarcadas en exterior con carga]]</f>
        <v>119531</v>
      </c>
      <c r="U380" s="3">
        <f>+dataMercanciaContenedores[[#This Row],[Toneladas en contenedores embarcadas en exterior vacíos]]+dataMercanciaContenedores[[#This Row],[Toneladas en contenedores desembarcadas en exterior vacíos]]</f>
        <v>671</v>
      </c>
      <c r="V380" s="3">
        <f>+dataMercanciaContenedores[[#This Row],[TOTAL toneladas en contenedores en exterior con carga]]+dataMercanciaContenedores[[#This Row],[TOTAL toneladas en contenedores en exterior vacíos]]</f>
        <v>120202</v>
      </c>
      <c r="W380" s="3">
        <f>+dataMercanciaContenedores[[#This Row],[Toneladas en contenedores embarcadas en cabotaje con carga]]+dataMercanciaContenedores[[#This Row],[Toneladas en contenedores embarcadas en exterior con carga]]</f>
        <v>152196</v>
      </c>
      <c r="X380" s="3">
        <f>+dataMercanciaContenedores[[#This Row],[Toneladas en contenedores embarcadas en cabotaje vacíos]]+dataMercanciaContenedores[[#This Row],[Toneladas en contenedores embarcadas en exterior vacíos]]</f>
        <v>415</v>
      </c>
      <c r="Y380" s="3">
        <f>+dataMercanciaContenedores[[#This Row],[TOTAL Toneladas en contenedores con carga embarcadas]]+dataMercanciaContenedores[[#This Row],[TOTAL Toneladas en contenedores vacíos embarcadas]]</f>
        <v>152611</v>
      </c>
      <c r="Z380" s="3">
        <f>+dataMercanciaContenedores[[#This Row],[Toneladas en contenedores desembarcadas en cabotaje con carga]]+dataMercanciaContenedores[[#This Row],[Toneladas en contenedores desembarcadas en exterior con carga]]</f>
        <v>23888</v>
      </c>
      <c r="AA380" s="3">
        <f>+dataMercanciaContenedores[[#This Row],[Toneladas en contenedores desembarcadas en cabotaje vacíos]]+dataMercanciaContenedores[[#This Row],[Toneladas en contenedores desembarcadas en exterior vacíos]]</f>
        <v>4374</v>
      </c>
      <c r="AB380" s="3">
        <f>+dataMercanciaContenedores[[#This Row],[TOTAL Toneladas en contenedores con carga desembarcadas]]+dataMercanciaContenedores[[#This Row],[TOTAL Toneladas en contenedores vacíos desembarcadas]]</f>
        <v>28262</v>
      </c>
      <c r="AC380" s="3">
        <f>+dataMercanciaContenedores[[#This Row],[TOTAL toneladas embarcadas en contenedor]]+dataMercanciaContenedores[[#This Row],[TOTAL toneladas desembarcadas en contenedor]]</f>
        <v>180873</v>
      </c>
    </row>
    <row r="381" spans="1:29" hidden="1" x14ac:dyDescent="0.2">
      <c r="A381" s="1">
        <v>2016</v>
      </c>
      <c r="B381" s="1" t="s">
        <v>25</v>
      </c>
      <c r="C381" s="1" t="s">
        <v>40</v>
      </c>
      <c r="D381" s="1" t="s">
        <v>41</v>
      </c>
      <c r="E381" s="2">
        <v>695514</v>
      </c>
      <c r="F381" s="2">
        <f>379493+58009</f>
        <v>437502</v>
      </c>
      <c r="G381" s="3">
        <f>+dataMercanciaContenedores[[#This Row],[Toneladas en contenedores embarcadas en cabotaje con carga]]+dataMercanciaContenedores[[#This Row],[Toneladas en contenedores embarcadas en cabotaje vacíos]]</f>
        <v>1133016</v>
      </c>
      <c r="H381" s="2">
        <f>2436438-58007</f>
        <v>2378431</v>
      </c>
      <c r="I381" s="2">
        <v>28072</v>
      </c>
      <c r="J381" s="3">
        <f>+dataMercanciaContenedores[[#This Row],[Toneladas en contenedores desembarcadas en cabotaje con carga]]+dataMercanciaContenedores[[#This Row],[Toneladas en contenedores desembarcadas en cabotaje vacíos]]</f>
        <v>2406503</v>
      </c>
      <c r="K381" s="3">
        <f>+dataMercanciaContenedores[[#This Row],[Toneladas en contenedores embarcadas en cabotaje con carga]]+dataMercanciaContenedores[[#This Row],[Toneladas en contenedores desembarcadas en cabotaje con carga]]</f>
        <v>3073945</v>
      </c>
      <c r="L381" s="3">
        <f>+dataMercanciaContenedores[[#This Row],[Toneladas en contenedores embarcadas en cabotaje vacíos]]+dataMercanciaContenedores[[#This Row],[Toneladas en contenedores desembarcadas en cabotaje vacíos]]</f>
        <v>465574</v>
      </c>
      <c r="M381" s="3">
        <f>+dataMercanciaContenedores[[#This Row],[TOTAL toneladas en contenedores en cabotaje con carga]]+dataMercanciaContenedores[[#This Row],[TOTAL toneladas en contenedores en cabotaje vacíos]]</f>
        <v>3539519</v>
      </c>
      <c r="N381" s="2">
        <v>2694163</v>
      </c>
      <c r="O381" s="2">
        <v>111940</v>
      </c>
      <c r="P381" s="3">
        <f>+dataMercanciaContenedores[[#This Row],[Toneladas en contenedores embarcadas en exterior con carga]]+dataMercanciaContenedores[[#This Row],[Toneladas en contenedores embarcadas en exterior vacíos]]</f>
        <v>2806103</v>
      </c>
      <c r="Q381" s="2">
        <v>3066984</v>
      </c>
      <c r="R381" s="2">
        <v>85309</v>
      </c>
      <c r="S381" s="3">
        <f>+dataMercanciaContenedores[[#This Row],[Toneladas en contenedores desembarcadas en exterior con carga]]+dataMercanciaContenedores[[#This Row],[Toneladas en contenedores desembarcadas en exterior vacíos]]</f>
        <v>3152293</v>
      </c>
      <c r="T381" s="3">
        <f>+dataMercanciaContenedores[[#This Row],[Toneladas en contenedores embarcadas en exterior con carga]]+dataMercanciaContenedores[[#This Row],[Toneladas en contenedores desembarcadas en exterior con carga]]</f>
        <v>5761147</v>
      </c>
      <c r="U381" s="3">
        <f>+dataMercanciaContenedores[[#This Row],[Toneladas en contenedores embarcadas en exterior vacíos]]+dataMercanciaContenedores[[#This Row],[Toneladas en contenedores desembarcadas en exterior vacíos]]</f>
        <v>197249</v>
      </c>
      <c r="V381" s="3">
        <f>+dataMercanciaContenedores[[#This Row],[TOTAL toneladas en contenedores en exterior con carga]]+dataMercanciaContenedores[[#This Row],[TOTAL toneladas en contenedores en exterior vacíos]]</f>
        <v>5958396</v>
      </c>
      <c r="W381" s="3">
        <f>+dataMercanciaContenedores[[#This Row],[Toneladas en contenedores embarcadas en cabotaje con carga]]+dataMercanciaContenedores[[#This Row],[Toneladas en contenedores embarcadas en exterior con carga]]</f>
        <v>3389677</v>
      </c>
      <c r="X381" s="3">
        <f>+dataMercanciaContenedores[[#This Row],[Toneladas en contenedores embarcadas en cabotaje vacíos]]+dataMercanciaContenedores[[#This Row],[Toneladas en contenedores embarcadas en exterior vacíos]]</f>
        <v>549442</v>
      </c>
      <c r="Y381" s="3">
        <f>+dataMercanciaContenedores[[#This Row],[TOTAL Toneladas en contenedores con carga embarcadas]]+dataMercanciaContenedores[[#This Row],[TOTAL Toneladas en contenedores vacíos embarcadas]]</f>
        <v>3939119</v>
      </c>
      <c r="Z381" s="3">
        <f>+dataMercanciaContenedores[[#This Row],[Toneladas en contenedores desembarcadas en cabotaje con carga]]+dataMercanciaContenedores[[#This Row],[Toneladas en contenedores desembarcadas en exterior con carga]]</f>
        <v>5445415</v>
      </c>
      <c r="AA381" s="3">
        <f>+dataMercanciaContenedores[[#This Row],[Toneladas en contenedores desembarcadas en cabotaje vacíos]]+dataMercanciaContenedores[[#This Row],[Toneladas en contenedores desembarcadas en exterior vacíos]]</f>
        <v>113381</v>
      </c>
      <c r="AB381" s="3">
        <f>+dataMercanciaContenedores[[#This Row],[TOTAL Toneladas en contenedores con carga desembarcadas]]+dataMercanciaContenedores[[#This Row],[TOTAL Toneladas en contenedores vacíos desembarcadas]]</f>
        <v>5558796</v>
      </c>
      <c r="AC381" s="3">
        <f>+dataMercanciaContenedores[[#This Row],[TOTAL toneladas embarcadas en contenedor]]+dataMercanciaContenedores[[#This Row],[TOTAL toneladas desembarcadas en contenedor]]</f>
        <v>9497915</v>
      </c>
    </row>
    <row r="382" spans="1:29" hidden="1" x14ac:dyDescent="0.2">
      <c r="A382" s="1">
        <v>2016</v>
      </c>
      <c r="B382" s="1" t="s">
        <v>26</v>
      </c>
      <c r="C382" s="1" t="s">
        <v>40</v>
      </c>
      <c r="D382" s="1" t="s">
        <v>41</v>
      </c>
      <c r="E382" s="2">
        <v>56799</v>
      </c>
      <c r="F382" s="2">
        <v>931</v>
      </c>
      <c r="G382" s="3">
        <f>+dataMercanciaContenedores[[#This Row],[Toneladas en contenedores embarcadas en cabotaje con carga]]+dataMercanciaContenedores[[#This Row],[Toneladas en contenedores embarcadas en cabotaje vacíos]]</f>
        <v>57730</v>
      </c>
      <c r="H382" s="2">
        <v>3105</v>
      </c>
      <c r="I382" s="2">
        <v>12817</v>
      </c>
      <c r="J382" s="3">
        <f>+dataMercanciaContenedores[[#This Row],[Toneladas en contenedores desembarcadas en cabotaje con carga]]+dataMercanciaContenedores[[#This Row],[Toneladas en contenedores desembarcadas en cabotaje vacíos]]</f>
        <v>15922</v>
      </c>
      <c r="K382" s="3">
        <f>+dataMercanciaContenedores[[#This Row],[Toneladas en contenedores embarcadas en cabotaje con carga]]+dataMercanciaContenedores[[#This Row],[Toneladas en contenedores desembarcadas en cabotaje con carga]]</f>
        <v>59904</v>
      </c>
      <c r="L382" s="3">
        <f>+dataMercanciaContenedores[[#This Row],[Toneladas en contenedores embarcadas en cabotaje vacíos]]+dataMercanciaContenedores[[#This Row],[Toneladas en contenedores desembarcadas en cabotaje vacíos]]</f>
        <v>13748</v>
      </c>
      <c r="M382" s="3">
        <f>+dataMercanciaContenedores[[#This Row],[TOTAL toneladas en contenedores en cabotaje con carga]]+dataMercanciaContenedores[[#This Row],[TOTAL toneladas en contenedores en cabotaje vacíos]]</f>
        <v>73652</v>
      </c>
      <c r="N382" s="2">
        <v>125915</v>
      </c>
      <c r="O382" s="2">
        <v>92017</v>
      </c>
      <c r="P382" s="3">
        <f>+dataMercanciaContenedores[[#This Row],[Toneladas en contenedores embarcadas en exterior con carga]]+dataMercanciaContenedores[[#This Row],[Toneladas en contenedores embarcadas en exterior vacíos]]</f>
        <v>217932</v>
      </c>
      <c r="Q382" s="2">
        <v>92874</v>
      </c>
      <c r="R382" s="2">
        <v>92053</v>
      </c>
      <c r="S382" s="3">
        <f>+dataMercanciaContenedores[[#This Row],[Toneladas en contenedores desembarcadas en exterior con carga]]+dataMercanciaContenedores[[#This Row],[Toneladas en contenedores desembarcadas en exterior vacíos]]</f>
        <v>184927</v>
      </c>
      <c r="T382" s="3">
        <f>+dataMercanciaContenedores[[#This Row],[Toneladas en contenedores embarcadas en exterior con carga]]+dataMercanciaContenedores[[#This Row],[Toneladas en contenedores desembarcadas en exterior con carga]]</f>
        <v>218789</v>
      </c>
      <c r="U382" s="3">
        <f>+dataMercanciaContenedores[[#This Row],[Toneladas en contenedores embarcadas en exterior vacíos]]+dataMercanciaContenedores[[#This Row],[Toneladas en contenedores desembarcadas en exterior vacíos]]</f>
        <v>184070</v>
      </c>
      <c r="V382" s="3">
        <f>+dataMercanciaContenedores[[#This Row],[TOTAL toneladas en contenedores en exterior con carga]]+dataMercanciaContenedores[[#This Row],[TOTAL toneladas en contenedores en exterior vacíos]]</f>
        <v>402859</v>
      </c>
      <c r="W382" s="3">
        <f>+dataMercanciaContenedores[[#This Row],[Toneladas en contenedores embarcadas en cabotaje con carga]]+dataMercanciaContenedores[[#This Row],[Toneladas en contenedores embarcadas en exterior con carga]]</f>
        <v>182714</v>
      </c>
      <c r="X382" s="3">
        <f>+dataMercanciaContenedores[[#This Row],[Toneladas en contenedores embarcadas en cabotaje vacíos]]+dataMercanciaContenedores[[#This Row],[Toneladas en contenedores embarcadas en exterior vacíos]]</f>
        <v>92948</v>
      </c>
      <c r="Y382" s="3">
        <f>+dataMercanciaContenedores[[#This Row],[TOTAL Toneladas en contenedores con carga embarcadas]]+dataMercanciaContenedores[[#This Row],[TOTAL Toneladas en contenedores vacíos embarcadas]]</f>
        <v>275662</v>
      </c>
      <c r="Z382" s="3">
        <f>+dataMercanciaContenedores[[#This Row],[Toneladas en contenedores desembarcadas en cabotaje con carga]]+dataMercanciaContenedores[[#This Row],[Toneladas en contenedores desembarcadas en exterior con carga]]</f>
        <v>95979</v>
      </c>
      <c r="AA382" s="3">
        <f>+dataMercanciaContenedores[[#This Row],[Toneladas en contenedores desembarcadas en cabotaje vacíos]]+dataMercanciaContenedores[[#This Row],[Toneladas en contenedores desembarcadas en exterior vacíos]]</f>
        <v>104870</v>
      </c>
      <c r="AB382" s="3">
        <f>+dataMercanciaContenedores[[#This Row],[TOTAL Toneladas en contenedores con carga desembarcadas]]+dataMercanciaContenedores[[#This Row],[TOTAL Toneladas en contenedores vacíos desembarcadas]]</f>
        <v>200849</v>
      </c>
      <c r="AC382" s="3">
        <f>+dataMercanciaContenedores[[#This Row],[TOTAL toneladas embarcadas en contenedor]]+dataMercanciaContenedores[[#This Row],[TOTAL toneladas desembarcadas en contenedor]]</f>
        <v>476511</v>
      </c>
    </row>
    <row r="383" spans="1:29" hidden="1" x14ac:dyDescent="0.2">
      <c r="A383" s="1">
        <v>2016</v>
      </c>
      <c r="B383" s="1" t="s">
        <v>27</v>
      </c>
      <c r="C383" s="1" t="s">
        <v>40</v>
      </c>
      <c r="D383" s="1" t="s">
        <v>41</v>
      </c>
      <c r="E383" s="2">
        <v>126</v>
      </c>
      <c r="F383" s="2">
        <v>7954</v>
      </c>
      <c r="G383" s="3">
        <f>+dataMercanciaContenedores[[#This Row],[Toneladas en contenedores embarcadas en cabotaje con carga]]+dataMercanciaContenedores[[#This Row],[Toneladas en contenedores embarcadas en cabotaje vacíos]]</f>
        <v>8080</v>
      </c>
      <c r="H383" s="2">
        <v>5233</v>
      </c>
      <c r="I383" s="2">
        <v>834</v>
      </c>
      <c r="J383" s="3">
        <f>+dataMercanciaContenedores[[#This Row],[Toneladas en contenedores desembarcadas en cabotaje con carga]]+dataMercanciaContenedores[[#This Row],[Toneladas en contenedores desembarcadas en cabotaje vacíos]]</f>
        <v>6067</v>
      </c>
      <c r="K383" s="3">
        <f>+dataMercanciaContenedores[[#This Row],[Toneladas en contenedores embarcadas en cabotaje con carga]]+dataMercanciaContenedores[[#This Row],[Toneladas en contenedores desembarcadas en cabotaje con carga]]</f>
        <v>5359</v>
      </c>
      <c r="L383" s="3">
        <f>+dataMercanciaContenedores[[#This Row],[Toneladas en contenedores embarcadas en cabotaje vacíos]]+dataMercanciaContenedores[[#This Row],[Toneladas en contenedores desembarcadas en cabotaje vacíos]]</f>
        <v>8788</v>
      </c>
      <c r="M383" s="3">
        <f>+dataMercanciaContenedores[[#This Row],[TOTAL toneladas en contenedores en cabotaje con carga]]+dataMercanciaContenedores[[#This Row],[TOTAL toneladas en contenedores en cabotaje vacíos]]</f>
        <v>14147</v>
      </c>
      <c r="N383" s="2">
        <v>261318</v>
      </c>
      <c r="O383" s="2">
        <v>25549</v>
      </c>
      <c r="P383" s="3">
        <f>+dataMercanciaContenedores[[#This Row],[Toneladas en contenedores embarcadas en exterior con carga]]+dataMercanciaContenedores[[#This Row],[Toneladas en contenedores embarcadas en exterior vacíos]]</f>
        <v>286867</v>
      </c>
      <c r="Q383" s="2">
        <v>296941</v>
      </c>
      <c r="R383" s="2">
        <v>17831</v>
      </c>
      <c r="S383" s="3">
        <f>+dataMercanciaContenedores[[#This Row],[Toneladas en contenedores desembarcadas en exterior con carga]]+dataMercanciaContenedores[[#This Row],[Toneladas en contenedores desembarcadas en exterior vacíos]]</f>
        <v>314772</v>
      </c>
      <c r="T383" s="3">
        <f>+dataMercanciaContenedores[[#This Row],[Toneladas en contenedores embarcadas en exterior con carga]]+dataMercanciaContenedores[[#This Row],[Toneladas en contenedores desembarcadas en exterior con carga]]</f>
        <v>558259</v>
      </c>
      <c r="U383" s="3">
        <f>+dataMercanciaContenedores[[#This Row],[Toneladas en contenedores embarcadas en exterior vacíos]]+dataMercanciaContenedores[[#This Row],[Toneladas en contenedores desembarcadas en exterior vacíos]]</f>
        <v>43380</v>
      </c>
      <c r="V383" s="3">
        <f>+dataMercanciaContenedores[[#This Row],[TOTAL toneladas en contenedores en exterior con carga]]+dataMercanciaContenedores[[#This Row],[TOTAL toneladas en contenedores en exterior vacíos]]</f>
        <v>601639</v>
      </c>
      <c r="W383" s="3">
        <f>+dataMercanciaContenedores[[#This Row],[Toneladas en contenedores embarcadas en cabotaje con carga]]+dataMercanciaContenedores[[#This Row],[Toneladas en contenedores embarcadas en exterior con carga]]</f>
        <v>261444</v>
      </c>
      <c r="X383" s="3">
        <f>+dataMercanciaContenedores[[#This Row],[Toneladas en contenedores embarcadas en cabotaje vacíos]]+dataMercanciaContenedores[[#This Row],[Toneladas en contenedores embarcadas en exterior vacíos]]</f>
        <v>33503</v>
      </c>
      <c r="Y383" s="3">
        <f>+dataMercanciaContenedores[[#This Row],[TOTAL Toneladas en contenedores con carga embarcadas]]+dataMercanciaContenedores[[#This Row],[TOTAL Toneladas en contenedores vacíos embarcadas]]</f>
        <v>294947</v>
      </c>
      <c r="Z383" s="3">
        <f>+dataMercanciaContenedores[[#This Row],[Toneladas en contenedores desembarcadas en cabotaje con carga]]+dataMercanciaContenedores[[#This Row],[Toneladas en contenedores desembarcadas en exterior con carga]]</f>
        <v>302174</v>
      </c>
      <c r="AA383" s="3">
        <f>+dataMercanciaContenedores[[#This Row],[Toneladas en contenedores desembarcadas en cabotaje vacíos]]+dataMercanciaContenedores[[#This Row],[Toneladas en contenedores desembarcadas en exterior vacíos]]</f>
        <v>18665</v>
      </c>
      <c r="AB383" s="3">
        <f>+dataMercanciaContenedores[[#This Row],[TOTAL Toneladas en contenedores con carga desembarcadas]]+dataMercanciaContenedores[[#This Row],[TOTAL Toneladas en contenedores vacíos desembarcadas]]</f>
        <v>320839</v>
      </c>
      <c r="AC383" s="3">
        <f>+dataMercanciaContenedores[[#This Row],[TOTAL toneladas embarcadas en contenedor]]+dataMercanciaContenedores[[#This Row],[TOTAL toneladas desembarcadas en contenedor]]</f>
        <v>615786</v>
      </c>
    </row>
    <row r="384" spans="1:29" hidden="1" x14ac:dyDescent="0.2">
      <c r="A384" s="1">
        <v>2016</v>
      </c>
      <c r="B384" s="1" t="s">
        <v>28</v>
      </c>
      <c r="C384" s="1" t="s">
        <v>40</v>
      </c>
      <c r="D384" s="1" t="s">
        <v>41</v>
      </c>
      <c r="E384" s="2">
        <v>4001</v>
      </c>
      <c r="F384" s="2">
        <v>37096</v>
      </c>
      <c r="G384" s="3">
        <f>+dataMercanciaContenedores[[#This Row],[Toneladas en contenedores embarcadas en cabotaje con carga]]+dataMercanciaContenedores[[#This Row],[Toneladas en contenedores embarcadas en cabotaje vacíos]]</f>
        <v>41097</v>
      </c>
      <c r="H384" s="2">
        <v>68888</v>
      </c>
      <c r="I384" s="2">
        <v>0</v>
      </c>
      <c r="J384" s="3">
        <f>+dataMercanciaContenedores[[#This Row],[Toneladas en contenedores desembarcadas en cabotaje con carga]]+dataMercanciaContenedores[[#This Row],[Toneladas en contenedores desembarcadas en cabotaje vacíos]]</f>
        <v>68888</v>
      </c>
      <c r="K384" s="3">
        <f>+dataMercanciaContenedores[[#This Row],[Toneladas en contenedores embarcadas en cabotaje con carga]]+dataMercanciaContenedores[[#This Row],[Toneladas en contenedores desembarcadas en cabotaje con carga]]</f>
        <v>72889</v>
      </c>
      <c r="L384" s="3">
        <f>+dataMercanciaContenedores[[#This Row],[Toneladas en contenedores embarcadas en cabotaje vacíos]]+dataMercanciaContenedores[[#This Row],[Toneladas en contenedores desembarcadas en cabotaje vacíos]]</f>
        <v>37096</v>
      </c>
      <c r="M384" s="3">
        <f>+dataMercanciaContenedores[[#This Row],[TOTAL toneladas en contenedores en cabotaje con carga]]+dataMercanciaContenedores[[#This Row],[TOTAL toneladas en contenedores en cabotaje vacíos]]</f>
        <v>109985</v>
      </c>
      <c r="N384" s="2">
        <v>1030</v>
      </c>
      <c r="O384" s="2">
        <v>846</v>
      </c>
      <c r="P384" s="3">
        <f>+dataMercanciaContenedores[[#This Row],[Toneladas en contenedores embarcadas en exterior con carga]]+dataMercanciaContenedores[[#This Row],[Toneladas en contenedores embarcadas en exterior vacíos]]</f>
        <v>1876</v>
      </c>
      <c r="Q384" s="2">
        <v>199063</v>
      </c>
      <c r="R384" s="2">
        <v>0</v>
      </c>
      <c r="S384" s="3">
        <f>+dataMercanciaContenedores[[#This Row],[Toneladas en contenedores desembarcadas en exterior con carga]]+dataMercanciaContenedores[[#This Row],[Toneladas en contenedores desembarcadas en exterior vacíos]]</f>
        <v>199063</v>
      </c>
      <c r="T384" s="3">
        <f>+dataMercanciaContenedores[[#This Row],[Toneladas en contenedores embarcadas en exterior con carga]]+dataMercanciaContenedores[[#This Row],[Toneladas en contenedores desembarcadas en exterior con carga]]</f>
        <v>200093</v>
      </c>
      <c r="U384" s="3">
        <f>+dataMercanciaContenedores[[#This Row],[Toneladas en contenedores embarcadas en exterior vacíos]]+dataMercanciaContenedores[[#This Row],[Toneladas en contenedores desembarcadas en exterior vacíos]]</f>
        <v>846</v>
      </c>
      <c r="V384" s="3">
        <f>+dataMercanciaContenedores[[#This Row],[TOTAL toneladas en contenedores en exterior con carga]]+dataMercanciaContenedores[[#This Row],[TOTAL toneladas en contenedores en exterior vacíos]]</f>
        <v>200939</v>
      </c>
      <c r="W384" s="3">
        <f>+dataMercanciaContenedores[[#This Row],[Toneladas en contenedores embarcadas en cabotaje con carga]]+dataMercanciaContenedores[[#This Row],[Toneladas en contenedores embarcadas en exterior con carga]]</f>
        <v>5031</v>
      </c>
      <c r="X384" s="3">
        <f>+dataMercanciaContenedores[[#This Row],[Toneladas en contenedores embarcadas en cabotaje vacíos]]+dataMercanciaContenedores[[#This Row],[Toneladas en contenedores embarcadas en exterior vacíos]]</f>
        <v>37942</v>
      </c>
      <c r="Y384" s="3">
        <f>+dataMercanciaContenedores[[#This Row],[TOTAL Toneladas en contenedores con carga embarcadas]]+dataMercanciaContenedores[[#This Row],[TOTAL Toneladas en contenedores vacíos embarcadas]]</f>
        <v>42973</v>
      </c>
      <c r="Z384" s="3">
        <f>+dataMercanciaContenedores[[#This Row],[Toneladas en contenedores desembarcadas en cabotaje con carga]]+dataMercanciaContenedores[[#This Row],[Toneladas en contenedores desembarcadas en exterior con carga]]</f>
        <v>267951</v>
      </c>
      <c r="AA384" s="3">
        <f>+dataMercanciaContenedores[[#This Row],[Toneladas en contenedores desembarcadas en cabotaje vacíos]]+dataMercanciaContenedores[[#This Row],[Toneladas en contenedores desembarcadas en exterior vacíos]]</f>
        <v>0</v>
      </c>
      <c r="AB384" s="3">
        <f>+dataMercanciaContenedores[[#This Row],[TOTAL Toneladas en contenedores con carga desembarcadas]]+dataMercanciaContenedores[[#This Row],[TOTAL Toneladas en contenedores vacíos desembarcadas]]</f>
        <v>267951</v>
      </c>
      <c r="AC384" s="3">
        <f>+dataMercanciaContenedores[[#This Row],[TOTAL toneladas embarcadas en contenedor]]+dataMercanciaContenedores[[#This Row],[TOTAL toneladas desembarcadas en contenedor]]</f>
        <v>310924</v>
      </c>
    </row>
    <row r="385" spans="1:29" hidden="1" x14ac:dyDescent="0.2">
      <c r="A385" s="1">
        <v>2016</v>
      </c>
      <c r="B385" s="1" t="s">
        <v>29</v>
      </c>
      <c r="C385" s="1" t="s">
        <v>40</v>
      </c>
      <c r="D385" s="1" t="s">
        <v>41</v>
      </c>
      <c r="E385" s="2">
        <v>17513</v>
      </c>
      <c r="F385" s="2">
        <v>2081</v>
      </c>
      <c r="G385" s="3">
        <f>+dataMercanciaContenedores[[#This Row],[Toneladas en contenedores embarcadas en cabotaje con carga]]+dataMercanciaContenedores[[#This Row],[Toneladas en contenedores embarcadas en cabotaje vacíos]]</f>
        <v>19594</v>
      </c>
      <c r="H385" s="2">
        <v>530</v>
      </c>
      <c r="I385" s="2">
        <v>2509</v>
      </c>
      <c r="J385" s="3">
        <f>+dataMercanciaContenedores[[#This Row],[Toneladas en contenedores desembarcadas en cabotaje con carga]]+dataMercanciaContenedores[[#This Row],[Toneladas en contenedores desembarcadas en cabotaje vacíos]]</f>
        <v>3039</v>
      </c>
      <c r="K385" s="3">
        <f>+dataMercanciaContenedores[[#This Row],[Toneladas en contenedores embarcadas en cabotaje con carga]]+dataMercanciaContenedores[[#This Row],[Toneladas en contenedores desembarcadas en cabotaje con carga]]</f>
        <v>18043</v>
      </c>
      <c r="L385" s="3">
        <f>+dataMercanciaContenedores[[#This Row],[Toneladas en contenedores embarcadas en cabotaje vacíos]]+dataMercanciaContenedores[[#This Row],[Toneladas en contenedores desembarcadas en cabotaje vacíos]]</f>
        <v>4590</v>
      </c>
      <c r="M385" s="3">
        <f>+dataMercanciaContenedores[[#This Row],[TOTAL toneladas en contenedores en cabotaje con carga]]+dataMercanciaContenedores[[#This Row],[TOTAL toneladas en contenedores en cabotaje vacíos]]</f>
        <v>22633</v>
      </c>
      <c r="N385" s="2">
        <v>249</v>
      </c>
      <c r="O385" s="2">
        <v>0</v>
      </c>
      <c r="P385" s="3">
        <f>+dataMercanciaContenedores[[#This Row],[Toneladas en contenedores embarcadas en exterior con carga]]+dataMercanciaContenedores[[#This Row],[Toneladas en contenedores embarcadas en exterior vacíos]]</f>
        <v>249</v>
      </c>
      <c r="Q385" s="2">
        <v>8</v>
      </c>
      <c r="R385" s="2">
        <v>16</v>
      </c>
      <c r="S385" s="3">
        <f>+dataMercanciaContenedores[[#This Row],[Toneladas en contenedores desembarcadas en exterior con carga]]+dataMercanciaContenedores[[#This Row],[Toneladas en contenedores desembarcadas en exterior vacíos]]</f>
        <v>24</v>
      </c>
      <c r="T385" s="3">
        <f>+dataMercanciaContenedores[[#This Row],[Toneladas en contenedores embarcadas en exterior con carga]]+dataMercanciaContenedores[[#This Row],[Toneladas en contenedores desembarcadas en exterior con carga]]</f>
        <v>257</v>
      </c>
      <c r="U385" s="3">
        <f>+dataMercanciaContenedores[[#This Row],[Toneladas en contenedores embarcadas en exterior vacíos]]+dataMercanciaContenedores[[#This Row],[Toneladas en contenedores desembarcadas en exterior vacíos]]</f>
        <v>16</v>
      </c>
      <c r="V385" s="3">
        <f>+dataMercanciaContenedores[[#This Row],[TOTAL toneladas en contenedores en exterior con carga]]+dataMercanciaContenedores[[#This Row],[TOTAL toneladas en contenedores en exterior vacíos]]</f>
        <v>273</v>
      </c>
      <c r="W385" s="3">
        <f>+dataMercanciaContenedores[[#This Row],[Toneladas en contenedores embarcadas en cabotaje con carga]]+dataMercanciaContenedores[[#This Row],[Toneladas en contenedores embarcadas en exterior con carga]]</f>
        <v>17762</v>
      </c>
      <c r="X385" s="3">
        <f>+dataMercanciaContenedores[[#This Row],[Toneladas en contenedores embarcadas en cabotaje vacíos]]+dataMercanciaContenedores[[#This Row],[Toneladas en contenedores embarcadas en exterior vacíos]]</f>
        <v>2081</v>
      </c>
      <c r="Y385" s="3">
        <f>+dataMercanciaContenedores[[#This Row],[TOTAL Toneladas en contenedores con carga embarcadas]]+dataMercanciaContenedores[[#This Row],[TOTAL Toneladas en contenedores vacíos embarcadas]]</f>
        <v>19843</v>
      </c>
      <c r="Z385" s="3">
        <f>+dataMercanciaContenedores[[#This Row],[Toneladas en contenedores desembarcadas en cabotaje con carga]]+dataMercanciaContenedores[[#This Row],[Toneladas en contenedores desembarcadas en exterior con carga]]</f>
        <v>538</v>
      </c>
      <c r="AA385" s="3">
        <f>+dataMercanciaContenedores[[#This Row],[Toneladas en contenedores desembarcadas en cabotaje vacíos]]+dataMercanciaContenedores[[#This Row],[Toneladas en contenedores desembarcadas en exterior vacíos]]</f>
        <v>2525</v>
      </c>
      <c r="AB385" s="3">
        <f>+dataMercanciaContenedores[[#This Row],[TOTAL Toneladas en contenedores con carga desembarcadas]]+dataMercanciaContenedores[[#This Row],[TOTAL Toneladas en contenedores vacíos desembarcadas]]</f>
        <v>3063</v>
      </c>
      <c r="AC385" s="3">
        <f>+dataMercanciaContenedores[[#This Row],[TOTAL toneladas embarcadas en contenedor]]+dataMercanciaContenedores[[#This Row],[TOTAL toneladas desembarcadas en contenedor]]</f>
        <v>22906</v>
      </c>
    </row>
    <row r="386" spans="1:29" hidden="1" x14ac:dyDescent="0.2">
      <c r="A386" s="1">
        <v>2016</v>
      </c>
      <c r="B386" s="1" t="s">
        <v>30</v>
      </c>
      <c r="C386" s="1" t="s">
        <v>40</v>
      </c>
      <c r="D386" s="1" t="s">
        <v>41</v>
      </c>
      <c r="E386" s="2">
        <v>0</v>
      </c>
      <c r="F386" s="2">
        <v>0</v>
      </c>
      <c r="G386" s="3">
        <f>+dataMercanciaContenedores[[#This Row],[Toneladas en contenedores embarcadas en cabotaje con carga]]+dataMercanciaContenedores[[#This Row],[Toneladas en contenedores embarcadas en cabotaje vacíos]]</f>
        <v>0</v>
      </c>
      <c r="H386" s="2">
        <v>0</v>
      </c>
      <c r="I386" s="2">
        <v>0</v>
      </c>
      <c r="J386" s="3">
        <f>+dataMercanciaContenedores[[#This Row],[Toneladas en contenedores desembarcadas en cabotaje con carga]]+dataMercanciaContenedores[[#This Row],[Toneladas en contenedores desembarcadas en cabotaje vacíos]]</f>
        <v>0</v>
      </c>
      <c r="K386" s="3">
        <f>+dataMercanciaContenedores[[#This Row],[Toneladas en contenedores embarcadas en cabotaje con carga]]+dataMercanciaContenedores[[#This Row],[Toneladas en contenedores desembarcadas en cabotaje con carga]]</f>
        <v>0</v>
      </c>
      <c r="L386" s="3">
        <f>+dataMercanciaContenedores[[#This Row],[Toneladas en contenedores embarcadas en cabotaje vacíos]]+dataMercanciaContenedores[[#This Row],[Toneladas en contenedores desembarcadas en cabotaje vacíos]]</f>
        <v>0</v>
      </c>
      <c r="M386" s="3">
        <f>+dataMercanciaContenedores[[#This Row],[TOTAL toneladas en contenedores en cabotaje con carga]]+dataMercanciaContenedores[[#This Row],[TOTAL toneladas en contenedores en cabotaje vacíos]]</f>
        <v>0</v>
      </c>
      <c r="N386" s="2">
        <v>24264</v>
      </c>
      <c r="O386" s="2">
        <v>3518</v>
      </c>
      <c r="P386" s="3">
        <f>+dataMercanciaContenedores[[#This Row],[Toneladas en contenedores embarcadas en exterior con carga]]+dataMercanciaContenedores[[#This Row],[Toneladas en contenedores embarcadas en exterior vacíos]]</f>
        <v>27782</v>
      </c>
      <c r="Q386" s="2">
        <v>49834</v>
      </c>
      <c r="R386" s="2">
        <v>249</v>
      </c>
      <c r="S386" s="3">
        <f>+dataMercanciaContenedores[[#This Row],[Toneladas en contenedores desembarcadas en exterior con carga]]+dataMercanciaContenedores[[#This Row],[Toneladas en contenedores desembarcadas en exterior vacíos]]</f>
        <v>50083</v>
      </c>
      <c r="T386" s="3">
        <f>+dataMercanciaContenedores[[#This Row],[Toneladas en contenedores embarcadas en exterior con carga]]+dataMercanciaContenedores[[#This Row],[Toneladas en contenedores desembarcadas en exterior con carga]]</f>
        <v>74098</v>
      </c>
      <c r="U386" s="3">
        <f>+dataMercanciaContenedores[[#This Row],[Toneladas en contenedores embarcadas en exterior vacíos]]+dataMercanciaContenedores[[#This Row],[Toneladas en contenedores desembarcadas en exterior vacíos]]</f>
        <v>3767</v>
      </c>
      <c r="V386" s="3">
        <f>+dataMercanciaContenedores[[#This Row],[TOTAL toneladas en contenedores en exterior con carga]]+dataMercanciaContenedores[[#This Row],[TOTAL toneladas en contenedores en exterior vacíos]]</f>
        <v>77865</v>
      </c>
      <c r="W386" s="3">
        <f>+dataMercanciaContenedores[[#This Row],[Toneladas en contenedores embarcadas en cabotaje con carga]]+dataMercanciaContenedores[[#This Row],[Toneladas en contenedores embarcadas en exterior con carga]]</f>
        <v>24264</v>
      </c>
      <c r="X386" s="3">
        <f>+dataMercanciaContenedores[[#This Row],[Toneladas en contenedores embarcadas en cabotaje vacíos]]+dataMercanciaContenedores[[#This Row],[Toneladas en contenedores embarcadas en exterior vacíos]]</f>
        <v>3518</v>
      </c>
      <c r="Y386" s="3">
        <f>+dataMercanciaContenedores[[#This Row],[TOTAL Toneladas en contenedores con carga embarcadas]]+dataMercanciaContenedores[[#This Row],[TOTAL Toneladas en contenedores vacíos embarcadas]]</f>
        <v>27782</v>
      </c>
      <c r="Z386" s="3">
        <f>+dataMercanciaContenedores[[#This Row],[Toneladas en contenedores desembarcadas en cabotaje con carga]]+dataMercanciaContenedores[[#This Row],[Toneladas en contenedores desembarcadas en exterior con carga]]</f>
        <v>49834</v>
      </c>
      <c r="AA386" s="3">
        <f>+dataMercanciaContenedores[[#This Row],[Toneladas en contenedores desembarcadas en cabotaje vacíos]]+dataMercanciaContenedores[[#This Row],[Toneladas en contenedores desembarcadas en exterior vacíos]]</f>
        <v>249</v>
      </c>
      <c r="AB386" s="3">
        <f>+dataMercanciaContenedores[[#This Row],[TOTAL Toneladas en contenedores con carga desembarcadas]]+dataMercanciaContenedores[[#This Row],[TOTAL Toneladas en contenedores vacíos desembarcadas]]</f>
        <v>50083</v>
      </c>
      <c r="AC386" s="3">
        <f>+dataMercanciaContenedores[[#This Row],[TOTAL toneladas embarcadas en contenedor]]+dataMercanciaContenedores[[#This Row],[TOTAL toneladas desembarcadas en contenedor]]</f>
        <v>77865</v>
      </c>
    </row>
    <row r="387" spans="1:29" hidden="1" x14ac:dyDescent="0.2">
      <c r="A387" s="1">
        <v>2016</v>
      </c>
      <c r="B387" s="1" t="s">
        <v>31</v>
      </c>
      <c r="C387" s="1" t="s">
        <v>40</v>
      </c>
      <c r="D387" s="1" t="s">
        <v>41</v>
      </c>
      <c r="E387" s="2">
        <f>482892</f>
        <v>482892</v>
      </c>
      <c r="F387" s="2">
        <v>290350</v>
      </c>
      <c r="G387" s="3">
        <f>+dataMercanciaContenedores[[#This Row],[Toneladas en contenedores embarcadas en cabotaje con carga]]+dataMercanciaContenedores[[#This Row],[Toneladas en contenedores embarcadas en cabotaje vacíos]]</f>
        <v>773242</v>
      </c>
      <c r="H387" s="2">
        <v>1669614</v>
      </c>
      <c r="I387" s="2">
        <v>24470</v>
      </c>
      <c r="J387" s="3">
        <f>+dataMercanciaContenedores[[#This Row],[Toneladas en contenedores desembarcadas en cabotaje con carga]]+dataMercanciaContenedores[[#This Row],[Toneladas en contenedores desembarcadas en cabotaje vacíos]]</f>
        <v>1694084</v>
      </c>
      <c r="K387" s="3">
        <f>+dataMercanciaContenedores[[#This Row],[Toneladas en contenedores embarcadas en cabotaje con carga]]+dataMercanciaContenedores[[#This Row],[Toneladas en contenedores desembarcadas en cabotaje con carga]]</f>
        <v>2152506</v>
      </c>
      <c r="L387" s="3">
        <f>+dataMercanciaContenedores[[#This Row],[Toneladas en contenedores embarcadas en cabotaje vacíos]]+dataMercanciaContenedores[[#This Row],[Toneladas en contenedores desembarcadas en cabotaje vacíos]]</f>
        <v>314820</v>
      </c>
      <c r="M387" s="3">
        <f>+dataMercanciaContenedores[[#This Row],[TOTAL toneladas en contenedores en cabotaje con carga]]+dataMercanciaContenedores[[#This Row],[TOTAL toneladas en contenedores en cabotaje vacíos]]</f>
        <v>2467326</v>
      </c>
      <c r="N387" s="2">
        <f>36043+16</f>
        <v>36059</v>
      </c>
      <c r="O387" s="2">
        <v>21430</v>
      </c>
      <c r="P387" s="3">
        <f>+dataMercanciaContenedores[[#This Row],[Toneladas en contenedores embarcadas en exterior con carga]]+dataMercanciaContenedores[[#This Row],[Toneladas en contenedores embarcadas en exterior vacíos]]</f>
        <v>57489</v>
      </c>
      <c r="Q387" s="2">
        <v>344754</v>
      </c>
      <c r="R387" s="2">
        <v>1085</v>
      </c>
      <c r="S387" s="3">
        <f>+dataMercanciaContenedores[[#This Row],[Toneladas en contenedores desembarcadas en exterior con carga]]+dataMercanciaContenedores[[#This Row],[Toneladas en contenedores desembarcadas en exterior vacíos]]</f>
        <v>345839</v>
      </c>
      <c r="T387" s="3">
        <f>+dataMercanciaContenedores[[#This Row],[Toneladas en contenedores embarcadas en exterior con carga]]+dataMercanciaContenedores[[#This Row],[Toneladas en contenedores desembarcadas en exterior con carga]]</f>
        <v>380813</v>
      </c>
      <c r="U387" s="3">
        <f>+dataMercanciaContenedores[[#This Row],[Toneladas en contenedores embarcadas en exterior vacíos]]+dataMercanciaContenedores[[#This Row],[Toneladas en contenedores desembarcadas en exterior vacíos]]</f>
        <v>22515</v>
      </c>
      <c r="V387" s="3">
        <f>+dataMercanciaContenedores[[#This Row],[TOTAL toneladas en contenedores en exterior con carga]]+dataMercanciaContenedores[[#This Row],[TOTAL toneladas en contenedores en exterior vacíos]]</f>
        <v>403328</v>
      </c>
      <c r="W387" s="3">
        <f>+dataMercanciaContenedores[[#This Row],[Toneladas en contenedores embarcadas en cabotaje con carga]]+dataMercanciaContenedores[[#This Row],[Toneladas en contenedores embarcadas en exterior con carga]]</f>
        <v>518951</v>
      </c>
      <c r="X387" s="3">
        <f>+dataMercanciaContenedores[[#This Row],[Toneladas en contenedores embarcadas en cabotaje vacíos]]+dataMercanciaContenedores[[#This Row],[Toneladas en contenedores embarcadas en exterior vacíos]]</f>
        <v>311780</v>
      </c>
      <c r="Y387" s="3">
        <f>+dataMercanciaContenedores[[#This Row],[TOTAL Toneladas en contenedores con carga embarcadas]]+dataMercanciaContenedores[[#This Row],[TOTAL Toneladas en contenedores vacíos embarcadas]]</f>
        <v>830731</v>
      </c>
      <c r="Z387" s="3">
        <f>+dataMercanciaContenedores[[#This Row],[Toneladas en contenedores desembarcadas en cabotaje con carga]]+dataMercanciaContenedores[[#This Row],[Toneladas en contenedores desembarcadas en exterior con carga]]</f>
        <v>2014368</v>
      </c>
      <c r="AA387" s="3">
        <f>+dataMercanciaContenedores[[#This Row],[Toneladas en contenedores desembarcadas en cabotaje vacíos]]+dataMercanciaContenedores[[#This Row],[Toneladas en contenedores desembarcadas en exterior vacíos]]</f>
        <v>25555</v>
      </c>
      <c r="AB387" s="3">
        <f>+dataMercanciaContenedores[[#This Row],[TOTAL Toneladas en contenedores con carga desembarcadas]]+dataMercanciaContenedores[[#This Row],[TOTAL Toneladas en contenedores vacíos desembarcadas]]</f>
        <v>2039923</v>
      </c>
      <c r="AC387" s="3">
        <f>+dataMercanciaContenedores[[#This Row],[TOTAL toneladas embarcadas en contenedor]]+dataMercanciaContenedores[[#This Row],[TOTAL toneladas desembarcadas en contenedor]]</f>
        <v>2870654</v>
      </c>
    </row>
    <row r="388" spans="1:29" hidden="1" x14ac:dyDescent="0.2">
      <c r="A388" s="1">
        <v>2016</v>
      </c>
      <c r="B388" s="1" t="s">
        <v>32</v>
      </c>
      <c r="C388" s="1" t="s">
        <v>40</v>
      </c>
      <c r="D388" s="1" t="s">
        <v>41</v>
      </c>
      <c r="E388" s="2">
        <v>0</v>
      </c>
      <c r="F388" s="2">
        <v>0</v>
      </c>
      <c r="G388" s="3">
        <f>+dataMercanciaContenedores[[#This Row],[Toneladas en contenedores embarcadas en cabotaje con carga]]+dataMercanciaContenedores[[#This Row],[Toneladas en contenedores embarcadas en cabotaje vacíos]]</f>
        <v>0</v>
      </c>
      <c r="H388" s="2">
        <v>0</v>
      </c>
      <c r="I388" s="2">
        <v>0</v>
      </c>
      <c r="J388" s="3">
        <f>+dataMercanciaContenedores[[#This Row],[Toneladas en contenedores desembarcadas en cabotaje con carga]]+dataMercanciaContenedores[[#This Row],[Toneladas en contenedores desembarcadas en cabotaje vacíos]]</f>
        <v>0</v>
      </c>
      <c r="K388" s="3">
        <f>+dataMercanciaContenedores[[#This Row],[Toneladas en contenedores embarcadas en cabotaje con carga]]+dataMercanciaContenedores[[#This Row],[Toneladas en contenedores desembarcadas en cabotaje con carga]]</f>
        <v>0</v>
      </c>
      <c r="L388" s="3">
        <f>+dataMercanciaContenedores[[#This Row],[Toneladas en contenedores embarcadas en cabotaje vacíos]]+dataMercanciaContenedores[[#This Row],[Toneladas en contenedores desembarcadas en cabotaje vacíos]]</f>
        <v>0</v>
      </c>
      <c r="M388" s="3">
        <f>+dataMercanciaContenedores[[#This Row],[TOTAL toneladas en contenedores en cabotaje con carga]]+dataMercanciaContenedores[[#This Row],[TOTAL toneladas en contenedores en cabotaje vacíos]]</f>
        <v>0</v>
      </c>
      <c r="N388" s="2">
        <v>13592</v>
      </c>
      <c r="O388" s="2">
        <v>54</v>
      </c>
      <c r="P388" s="3">
        <f>+dataMercanciaContenedores[[#This Row],[Toneladas en contenedores embarcadas en exterior con carga]]+dataMercanciaContenedores[[#This Row],[Toneladas en contenedores embarcadas en exterior vacíos]]</f>
        <v>13646</v>
      </c>
      <c r="Q388" s="2">
        <v>5834</v>
      </c>
      <c r="R388" s="2">
        <v>54</v>
      </c>
      <c r="S388" s="3">
        <f>+dataMercanciaContenedores[[#This Row],[Toneladas en contenedores desembarcadas en exterior con carga]]+dataMercanciaContenedores[[#This Row],[Toneladas en contenedores desembarcadas en exterior vacíos]]</f>
        <v>5888</v>
      </c>
      <c r="T388" s="3">
        <f>+dataMercanciaContenedores[[#This Row],[Toneladas en contenedores embarcadas en exterior con carga]]+dataMercanciaContenedores[[#This Row],[Toneladas en contenedores desembarcadas en exterior con carga]]</f>
        <v>19426</v>
      </c>
      <c r="U388" s="3">
        <f>+dataMercanciaContenedores[[#This Row],[Toneladas en contenedores embarcadas en exterior vacíos]]+dataMercanciaContenedores[[#This Row],[Toneladas en contenedores desembarcadas en exterior vacíos]]</f>
        <v>108</v>
      </c>
      <c r="V388" s="3">
        <f>+dataMercanciaContenedores[[#This Row],[TOTAL toneladas en contenedores en exterior con carga]]+dataMercanciaContenedores[[#This Row],[TOTAL toneladas en contenedores en exterior vacíos]]</f>
        <v>19534</v>
      </c>
      <c r="W388" s="3">
        <f>+dataMercanciaContenedores[[#This Row],[Toneladas en contenedores embarcadas en cabotaje con carga]]+dataMercanciaContenedores[[#This Row],[Toneladas en contenedores embarcadas en exterior con carga]]</f>
        <v>13592</v>
      </c>
      <c r="X388" s="3">
        <f>+dataMercanciaContenedores[[#This Row],[Toneladas en contenedores embarcadas en cabotaje vacíos]]+dataMercanciaContenedores[[#This Row],[Toneladas en contenedores embarcadas en exterior vacíos]]</f>
        <v>54</v>
      </c>
      <c r="Y388" s="3">
        <f>+dataMercanciaContenedores[[#This Row],[TOTAL Toneladas en contenedores con carga embarcadas]]+dataMercanciaContenedores[[#This Row],[TOTAL Toneladas en contenedores vacíos embarcadas]]</f>
        <v>13646</v>
      </c>
      <c r="Z388" s="3">
        <f>+dataMercanciaContenedores[[#This Row],[Toneladas en contenedores desembarcadas en cabotaje con carga]]+dataMercanciaContenedores[[#This Row],[Toneladas en contenedores desembarcadas en exterior con carga]]</f>
        <v>5834</v>
      </c>
      <c r="AA388" s="3">
        <f>+dataMercanciaContenedores[[#This Row],[Toneladas en contenedores desembarcadas en cabotaje vacíos]]+dataMercanciaContenedores[[#This Row],[Toneladas en contenedores desembarcadas en exterior vacíos]]</f>
        <v>54</v>
      </c>
      <c r="AB388" s="3">
        <f>+dataMercanciaContenedores[[#This Row],[TOTAL Toneladas en contenedores con carga desembarcadas]]+dataMercanciaContenedores[[#This Row],[TOTAL Toneladas en contenedores vacíos desembarcadas]]</f>
        <v>5888</v>
      </c>
      <c r="AC388" s="3">
        <f>+dataMercanciaContenedores[[#This Row],[TOTAL toneladas embarcadas en contenedor]]+dataMercanciaContenedores[[#This Row],[TOTAL toneladas desembarcadas en contenedor]]</f>
        <v>19534</v>
      </c>
    </row>
    <row r="389" spans="1:29" hidden="1" x14ac:dyDescent="0.2">
      <c r="A389" s="1">
        <v>2016</v>
      </c>
      <c r="B389" s="1" t="s">
        <v>33</v>
      </c>
      <c r="C389" s="1" t="s">
        <v>40</v>
      </c>
      <c r="D389" s="1" t="s">
        <v>41</v>
      </c>
      <c r="E389" s="2">
        <v>846534</v>
      </c>
      <c r="F389" s="2">
        <v>1514</v>
      </c>
      <c r="G389" s="3">
        <f>+dataMercanciaContenedores[[#This Row],[Toneladas en contenedores embarcadas en cabotaje con carga]]+dataMercanciaContenedores[[#This Row],[Toneladas en contenedores embarcadas en cabotaje vacíos]]</f>
        <v>848048</v>
      </c>
      <c r="H389" s="2">
        <v>100945</v>
      </c>
      <c r="I389" s="2">
        <v>146870</v>
      </c>
      <c r="J389" s="3">
        <f>+dataMercanciaContenedores[[#This Row],[Toneladas en contenedores desembarcadas en cabotaje con carga]]+dataMercanciaContenedores[[#This Row],[Toneladas en contenedores desembarcadas en cabotaje vacíos]]</f>
        <v>247815</v>
      </c>
      <c r="K389" s="3">
        <f>+dataMercanciaContenedores[[#This Row],[Toneladas en contenedores embarcadas en cabotaje con carga]]+dataMercanciaContenedores[[#This Row],[Toneladas en contenedores desembarcadas en cabotaje con carga]]</f>
        <v>947479</v>
      </c>
      <c r="L389" s="3">
        <f>+dataMercanciaContenedores[[#This Row],[Toneladas en contenedores embarcadas en cabotaje vacíos]]+dataMercanciaContenedores[[#This Row],[Toneladas en contenedores desembarcadas en cabotaje vacíos]]</f>
        <v>148384</v>
      </c>
      <c r="M389" s="3">
        <f>+dataMercanciaContenedores[[#This Row],[TOTAL toneladas en contenedores en cabotaje con carga]]+dataMercanciaContenedores[[#This Row],[TOTAL toneladas en contenedores en cabotaje vacíos]]</f>
        <v>1095863</v>
      </c>
      <c r="N389" s="2">
        <v>8681</v>
      </c>
      <c r="O389" s="2">
        <v>462</v>
      </c>
      <c r="P389" s="3">
        <f>+dataMercanciaContenedores[[#This Row],[Toneladas en contenedores embarcadas en exterior con carga]]+dataMercanciaContenedores[[#This Row],[Toneladas en contenedores embarcadas en exterior vacíos]]</f>
        <v>9143</v>
      </c>
      <c r="Q389" s="2">
        <v>54792</v>
      </c>
      <c r="R389" s="2">
        <v>199</v>
      </c>
      <c r="S389" s="3">
        <f>+dataMercanciaContenedores[[#This Row],[Toneladas en contenedores desembarcadas en exterior con carga]]+dataMercanciaContenedores[[#This Row],[Toneladas en contenedores desembarcadas en exterior vacíos]]</f>
        <v>54991</v>
      </c>
      <c r="T389" s="3">
        <f>+dataMercanciaContenedores[[#This Row],[Toneladas en contenedores embarcadas en exterior con carga]]+dataMercanciaContenedores[[#This Row],[Toneladas en contenedores desembarcadas en exterior con carga]]</f>
        <v>63473</v>
      </c>
      <c r="U389" s="3">
        <f>+dataMercanciaContenedores[[#This Row],[Toneladas en contenedores embarcadas en exterior vacíos]]+dataMercanciaContenedores[[#This Row],[Toneladas en contenedores desembarcadas en exterior vacíos]]</f>
        <v>661</v>
      </c>
      <c r="V389" s="3">
        <f>+dataMercanciaContenedores[[#This Row],[TOTAL toneladas en contenedores en exterior con carga]]+dataMercanciaContenedores[[#This Row],[TOTAL toneladas en contenedores en exterior vacíos]]</f>
        <v>64134</v>
      </c>
      <c r="W389" s="3">
        <f>+dataMercanciaContenedores[[#This Row],[Toneladas en contenedores embarcadas en cabotaje con carga]]+dataMercanciaContenedores[[#This Row],[Toneladas en contenedores embarcadas en exterior con carga]]</f>
        <v>855215</v>
      </c>
      <c r="X389" s="3">
        <f>+dataMercanciaContenedores[[#This Row],[Toneladas en contenedores embarcadas en cabotaje vacíos]]+dataMercanciaContenedores[[#This Row],[Toneladas en contenedores embarcadas en exterior vacíos]]</f>
        <v>1976</v>
      </c>
      <c r="Y389" s="3">
        <f>+dataMercanciaContenedores[[#This Row],[TOTAL Toneladas en contenedores con carga embarcadas]]+dataMercanciaContenedores[[#This Row],[TOTAL Toneladas en contenedores vacíos embarcadas]]</f>
        <v>857191</v>
      </c>
      <c r="Z389" s="3">
        <f>+dataMercanciaContenedores[[#This Row],[Toneladas en contenedores desembarcadas en cabotaje con carga]]+dataMercanciaContenedores[[#This Row],[Toneladas en contenedores desembarcadas en exterior con carga]]</f>
        <v>155737</v>
      </c>
      <c r="AA389" s="3">
        <f>+dataMercanciaContenedores[[#This Row],[Toneladas en contenedores desembarcadas en cabotaje vacíos]]+dataMercanciaContenedores[[#This Row],[Toneladas en contenedores desembarcadas en exterior vacíos]]</f>
        <v>147069</v>
      </c>
      <c r="AB389" s="3">
        <f>+dataMercanciaContenedores[[#This Row],[TOTAL Toneladas en contenedores con carga desembarcadas]]+dataMercanciaContenedores[[#This Row],[TOTAL Toneladas en contenedores vacíos desembarcadas]]</f>
        <v>302806</v>
      </c>
      <c r="AC389" s="3">
        <f>+dataMercanciaContenedores[[#This Row],[TOTAL toneladas embarcadas en contenedor]]+dataMercanciaContenedores[[#This Row],[TOTAL toneladas desembarcadas en contenedor]]</f>
        <v>1159997</v>
      </c>
    </row>
    <row r="390" spans="1:29" hidden="1" x14ac:dyDescent="0.2">
      <c r="A390" s="1">
        <v>2016</v>
      </c>
      <c r="B390" s="1" t="s">
        <v>34</v>
      </c>
      <c r="C390" s="1" t="s">
        <v>40</v>
      </c>
      <c r="D390" s="1" t="s">
        <v>41</v>
      </c>
      <c r="E390" s="2">
        <v>32706</v>
      </c>
      <c r="F390" s="2">
        <v>5271</v>
      </c>
      <c r="G390" s="3">
        <f>+dataMercanciaContenedores[[#This Row],[Toneladas en contenedores embarcadas en cabotaje con carga]]+dataMercanciaContenedores[[#This Row],[Toneladas en contenedores embarcadas en cabotaje vacíos]]</f>
        <v>37977</v>
      </c>
      <c r="H390" s="2">
        <v>13222</v>
      </c>
      <c r="I390" s="2">
        <v>14621</v>
      </c>
      <c r="J390" s="3">
        <f>+dataMercanciaContenedores[[#This Row],[Toneladas en contenedores desembarcadas en cabotaje con carga]]+dataMercanciaContenedores[[#This Row],[Toneladas en contenedores desembarcadas en cabotaje vacíos]]</f>
        <v>27843</v>
      </c>
      <c r="K390" s="3">
        <f>+dataMercanciaContenedores[[#This Row],[Toneladas en contenedores embarcadas en cabotaje con carga]]+dataMercanciaContenedores[[#This Row],[Toneladas en contenedores desembarcadas en cabotaje con carga]]</f>
        <v>45928</v>
      </c>
      <c r="L390" s="3">
        <f>+dataMercanciaContenedores[[#This Row],[Toneladas en contenedores embarcadas en cabotaje vacíos]]+dataMercanciaContenedores[[#This Row],[Toneladas en contenedores desembarcadas en cabotaje vacíos]]</f>
        <v>19892</v>
      </c>
      <c r="M390" s="3">
        <f>+dataMercanciaContenedores[[#This Row],[TOTAL toneladas en contenedores en cabotaje con carga]]+dataMercanciaContenedores[[#This Row],[TOTAL toneladas en contenedores en cabotaje vacíos]]</f>
        <v>65820</v>
      </c>
      <c r="N390" s="2">
        <v>393484</v>
      </c>
      <c r="O390" s="2">
        <v>12503</v>
      </c>
      <c r="P390" s="3">
        <f>+dataMercanciaContenedores[[#This Row],[Toneladas en contenedores embarcadas en exterior con carga]]+dataMercanciaContenedores[[#This Row],[Toneladas en contenedores embarcadas en exterior vacíos]]</f>
        <v>405987</v>
      </c>
      <c r="Q390" s="2">
        <v>333785</v>
      </c>
      <c r="R390" s="2">
        <v>26223</v>
      </c>
      <c r="S390" s="3">
        <f>+dataMercanciaContenedores[[#This Row],[Toneladas en contenedores desembarcadas en exterior con carga]]+dataMercanciaContenedores[[#This Row],[Toneladas en contenedores desembarcadas en exterior vacíos]]</f>
        <v>360008</v>
      </c>
      <c r="T390" s="3">
        <f>+dataMercanciaContenedores[[#This Row],[Toneladas en contenedores embarcadas en exterior con carga]]+dataMercanciaContenedores[[#This Row],[Toneladas en contenedores desembarcadas en exterior con carga]]</f>
        <v>727269</v>
      </c>
      <c r="U390" s="3">
        <f>+dataMercanciaContenedores[[#This Row],[Toneladas en contenedores embarcadas en exterior vacíos]]+dataMercanciaContenedores[[#This Row],[Toneladas en contenedores desembarcadas en exterior vacíos]]</f>
        <v>38726</v>
      </c>
      <c r="V390" s="3">
        <f>+dataMercanciaContenedores[[#This Row],[TOTAL toneladas en contenedores en exterior con carga]]+dataMercanciaContenedores[[#This Row],[TOTAL toneladas en contenedores en exterior vacíos]]</f>
        <v>765995</v>
      </c>
      <c r="W390" s="3">
        <f>+dataMercanciaContenedores[[#This Row],[Toneladas en contenedores embarcadas en cabotaje con carga]]+dataMercanciaContenedores[[#This Row],[Toneladas en contenedores embarcadas en exterior con carga]]</f>
        <v>426190</v>
      </c>
      <c r="X390" s="3">
        <f>+dataMercanciaContenedores[[#This Row],[Toneladas en contenedores embarcadas en cabotaje vacíos]]+dataMercanciaContenedores[[#This Row],[Toneladas en contenedores embarcadas en exterior vacíos]]</f>
        <v>17774</v>
      </c>
      <c r="Y390" s="3">
        <f>+dataMercanciaContenedores[[#This Row],[TOTAL Toneladas en contenedores con carga embarcadas]]+dataMercanciaContenedores[[#This Row],[TOTAL Toneladas en contenedores vacíos embarcadas]]</f>
        <v>443964</v>
      </c>
      <c r="Z390" s="3">
        <f>+dataMercanciaContenedores[[#This Row],[Toneladas en contenedores desembarcadas en cabotaje con carga]]+dataMercanciaContenedores[[#This Row],[Toneladas en contenedores desembarcadas en exterior con carga]]</f>
        <v>347007</v>
      </c>
      <c r="AA390" s="3">
        <f>+dataMercanciaContenedores[[#This Row],[Toneladas en contenedores desembarcadas en cabotaje vacíos]]+dataMercanciaContenedores[[#This Row],[Toneladas en contenedores desembarcadas en exterior vacíos]]</f>
        <v>40844</v>
      </c>
      <c r="AB390" s="3">
        <f>+dataMercanciaContenedores[[#This Row],[TOTAL Toneladas en contenedores con carga desembarcadas]]+dataMercanciaContenedores[[#This Row],[TOTAL Toneladas en contenedores vacíos desembarcadas]]</f>
        <v>387851</v>
      </c>
      <c r="AC390" s="3">
        <f>+dataMercanciaContenedores[[#This Row],[TOTAL toneladas embarcadas en contenedor]]+dataMercanciaContenedores[[#This Row],[TOTAL toneladas desembarcadas en contenedor]]</f>
        <v>831815</v>
      </c>
    </row>
    <row r="391" spans="1:29" hidden="1" x14ac:dyDescent="0.2">
      <c r="A391" s="1">
        <v>2016</v>
      </c>
      <c r="B391" s="1" t="s">
        <v>35</v>
      </c>
      <c r="C391" s="1" t="s">
        <v>40</v>
      </c>
      <c r="D391" s="1" t="s">
        <v>41</v>
      </c>
      <c r="E391" s="2">
        <v>2248232</v>
      </c>
      <c r="F391" s="2">
        <v>33091</v>
      </c>
      <c r="G391" s="3">
        <f>+dataMercanciaContenedores[[#This Row],[Toneladas en contenedores embarcadas en cabotaje con carga]]+dataMercanciaContenedores[[#This Row],[Toneladas en contenedores embarcadas en cabotaje vacíos]]</f>
        <v>2281323</v>
      </c>
      <c r="H391" s="2">
        <v>1242279</v>
      </c>
      <c r="I391" s="2">
        <v>170491</v>
      </c>
      <c r="J391" s="3">
        <f>+dataMercanciaContenedores[[#This Row],[Toneladas en contenedores desembarcadas en cabotaje con carga]]+dataMercanciaContenedores[[#This Row],[Toneladas en contenedores desembarcadas en cabotaje vacíos]]</f>
        <v>1412770</v>
      </c>
      <c r="K391" s="3">
        <f>+dataMercanciaContenedores[[#This Row],[Toneladas en contenedores embarcadas en cabotaje con carga]]+dataMercanciaContenedores[[#This Row],[Toneladas en contenedores desembarcadas en cabotaje con carga]]</f>
        <v>3490511</v>
      </c>
      <c r="L391" s="3">
        <f>+dataMercanciaContenedores[[#This Row],[Toneladas en contenedores embarcadas en cabotaje vacíos]]+dataMercanciaContenedores[[#This Row],[Toneladas en contenedores desembarcadas en cabotaje vacíos]]</f>
        <v>203582</v>
      </c>
      <c r="M391" s="3">
        <f>+dataMercanciaContenedores[[#This Row],[TOTAL toneladas en contenedores en cabotaje con carga]]+dataMercanciaContenedores[[#This Row],[TOTAL toneladas en contenedores en cabotaje vacíos]]</f>
        <v>3694093</v>
      </c>
      <c r="N391" s="2">
        <v>27124772</v>
      </c>
      <c r="O391" s="2">
        <v>858559</v>
      </c>
      <c r="P391" s="3">
        <f>+dataMercanciaContenedores[[#This Row],[Toneladas en contenedores embarcadas en exterior con carga]]+dataMercanciaContenedores[[#This Row],[Toneladas en contenedores embarcadas en exterior vacíos]]</f>
        <v>27983331</v>
      </c>
      <c r="Q391" s="2">
        <v>20918546</v>
      </c>
      <c r="R391" s="2">
        <v>1276489</v>
      </c>
      <c r="S391" s="3">
        <f>+dataMercanciaContenedores[[#This Row],[Toneladas en contenedores desembarcadas en exterior con carga]]+dataMercanciaContenedores[[#This Row],[Toneladas en contenedores desembarcadas en exterior vacíos]]</f>
        <v>22195035</v>
      </c>
      <c r="T391" s="3">
        <f>+dataMercanciaContenedores[[#This Row],[Toneladas en contenedores embarcadas en exterior con carga]]+dataMercanciaContenedores[[#This Row],[Toneladas en contenedores desembarcadas en exterior con carga]]</f>
        <v>48043318</v>
      </c>
      <c r="U391" s="3">
        <f>+dataMercanciaContenedores[[#This Row],[Toneladas en contenedores embarcadas en exterior vacíos]]+dataMercanciaContenedores[[#This Row],[Toneladas en contenedores desembarcadas en exterior vacíos]]</f>
        <v>2135048</v>
      </c>
      <c r="V391" s="3">
        <f>+dataMercanciaContenedores[[#This Row],[TOTAL toneladas en contenedores en exterior con carga]]+dataMercanciaContenedores[[#This Row],[TOTAL toneladas en contenedores en exterior vacíos]]</f>
        <v>50178366</v>
      </c>
      <c r="W391" s="3">
        <f>+dataMercanciaContenedores[[#This Row],[Toneladas en contenedores embarcadas en cabotaje con carga]]+dataMercanciaContenedores[[#This Row],[Toneladas en contenedores embarcadas en exterior con carga]]</f>
        <v>29373004</v>
      </c>
      <c r="X391" s="3">
        <f>+dataMercanciaContenedores[[#This Row],[Toneladas en contenedores embarcadas en cabotaje vacíos]]+dataMercanciaContenedores[[#This Row],[Toneladas en contenedores embarcadas en exterior vacíos]]</f>
        <v>891650</v>
      </c>
      <c r="Y391" s="3">
        <f>+dataMercanciaContenedores[[#This Row],[TOTAL Toneladas en contenedores con carga embarcadas]]+dataMercanciaContenedores[[#This Row],[TOTAL Toneladas en contenedores vacíos embarcadas]]</f>
        <v>30264654</v>
      </c>
      <c r="Z391" s="3">
        <f>+dataMercanciaContenedores[[#This Row],[Toneladas en contenedores desembarcadas en cabotaje con carga]]+dataMercanciaContenedores[[#This Row],[Toneladas en contenedores desembarcadas en exterior con carga]]</f>
        <v>22160825</v>
      </c>
      <c r="AA391" s="3">
        <f>+dataMercanciaContenedores[[#This Row],[Toneladas en contenedores desembarcadas en cabotaje vacíos]]+dataMercanciaContenedores[[#This Row],[Toneladas en contenedores desembarcadas en exterior vacíos]]</f>
        <v>1446980</v>
      </c>
      <c r="AB391" s="3">
        <f>+dataMercanciaContenedores[[#This Row],[TOTAL Toneladas en contenedores con carga desembarcadas]]+dataMercanciaContenedores[[#This Row],[TOTAL Toneladas en contenedores vacíos desembarcadas]]</f>
        <v>23607805</v>
      </c>
      <c r="AC391" s="3">
        <f>+dataMercanciaContenedores[[#This Row],[TOTAL toneladas embarcadas en contenedor]]+dataMercanciaContenedores[[#This Row],[TOTAL toneladas desembarcadas en contenedor]]</f>
        <v>53872459</v>
      </c>
    </row>
    <row r="392" spans="1:29" hidden="1" x14ac:dyDescent="0.2">
      <c r="A392" s="1">
        <v>2016</v>
      </c>
      <c r="B392" s="1" t="s">
        <v>36</v>
      </c>
      <c r="C392" s="1" t="s">
        <v>40</v>
      </c>
      <c r="D392" s="1" t="s">
        <v>41</v>
      </c>
      <c r="E392" s="2">
        <v>40859</v>
      </c>
      <c r="F392" s="2">
        <v>21680</v>
      </c>
      <c r="G392" s="3">
        <f>+dataMercanciaContenedores[[#This Row],[Toneladas en contenedores embarcadas en cabotaje con carga]]+dataMercanciaContenedores[[#This Row],[Toneladas en contenedores embarcadas en cabotaje vacíos]]</f>
        <v>62539</v>
      </c>
      <c r="H392" s="2">
        <v>10492</v>
      </c>
      <c r="I392" s="2">
        <v>27012</v>
      </c>
      <c r="J392" s="3">
        <f>+dataMercanciaContenedores[[#This Row],[Toneladas en contenedores desembarcadas en cabotaje con carga]]+dataMercanciaContenedores[[#This Row],[Toneladas en contenedores desembarcadas en cabotaje vacíos]]</f>
        <v>37504</v>
      </c>
      <c r="K392" s="3">
        <f>+dataMercanciaContenedores[[#This Row],[Toneladas en contenedores embarcadas en cabotaje con carga]]+dataMercanciaContenedores[[#This Row],[Toneladas en contenedores desembarcadas en cabotaje con carga]]</f>
        <v>51351</v>
      </c>
      <c r="L392" s="3">
        <f>+dataMercanciaContenedores[[#This Row],[Toneladas en contenedores embarcadas en cabotaje vacíos]]+dataMercanciaContenedores[[#This Row],[Toneladas en contenedores desembarcadas en cabotaje vacíos]]</f>
        <v>48692</v>
      </c>
      <c r="M392" s="3">
        <f>+dataMercanciaContenedores[[#This Row],[TOTAL toneladas en contenedores en cabotaje con carga]]+dataMercanciaContenedores[[#This Row],[TOTAL toneladas en contenedores en cabotaje vacíos]]</f>
        <v>100043</v>
      </c>
      <c r="N392" s="2">
        <v>1274303</v>
      </c>
      <c r="O392" s="2">
        <v>23240</v>
      </c>
      <c r="P392" s="3">
        <f>+dataMercanciaContenedores[[#This Row],[Toneladas en contenedores embarcadas en exterior con carga]]+dataMercanciaContenedores[[#This Row],[Toneladas en contenedores embarcadas en exterior vacíos]]</f>
        <v>1297543</v>
      </c>
      <c r="Q392" s="2">
        <v>1165633</v>
      </c>
      <c r="R392" s="2">
        <v>21615</v>
      </c>
      <c r="S392" s="3">
        <f>+dataMercanciaContenedores[[#This Row],[Toneladas en contenedores desembarcadas en exterior con carga]]+dataMercanciaContenedores[[#This Row],[Toneladas en contenedores desembarcadas en exterior vacíos]]</f>
        <v>1187248</v>
      </c>
      <c r="T392" s="3">
        <f>+dataMercanciaContenedores[[#This Row],[Toneladas en contenedores embarcadas en exterior con carga]]+dataMercanciaContenedores[[#This Row],[Toneladas en contenedores desembarcadas en exterior con carga]]</f>
        <v>2439936</v>
      </c>
      <c r="U392" s="3">
        <f>+dataMercanciaContenedores[[#This Row],[Toneladas en contenedores embarcadas en exterior vacíos]]+dataMercanciaContenedores[[#This Row],[Toneladas en contenedores desembarcadas en exterior vacíos]]</f>
        <v>44855</v>
      </c>
      <c r="V392" s="3">
        <f>+dataMercanciaContenedores[[#This Row],[TOTAL toneladas en contenedores en exterior con carga]]+dataMercanciaContenedores[[#This Row],[TOTAL toneladas en contenedores en exterior vacíos]]</f>
        <v>2484791</v>
      </c>
      <c r="W392" s="3">
        <f>+dataMercanciaContenedores[[#This Row],[Toneladas en contenedores embarcadas en cabotaje con carga]]+dataMercanciaContenedores[[#This Row],[Toneladas en contenedores embarcadas en exterior con carga]]</f>
        <v>1315162</v>
      </c>
      <c r="X392" s="3">
        <f>+dataMercanciaContenedores[[#This Row],[Toneladas en contenedores embarcadas en cabotaje vacíos]]+dataMercanciaContenedores[[#This Row],[Toneladas en contenedores embarcadas en exterior vacíos]]</f>
        <v>44920</v>
      </c>
      <c r="Y392" s="3">
        <f>+dataMercanciaContenedores[[#This Row],[TOTAL Toneladas en contenedores con carga embarcadas]]+dataMercanciaContenedores[[#This Row],[TOTAL Toneladas en contenedores vacíos embarcadas]]</f>
        <v>1360082</v>
      </c>
      <c r="Z392" s="3">
        <f>+dataMercanciaContenedores[[#This Row],[Toneladas en contenedores desembarcadas en cabotaje con carga]]+dataMercanciaContenedores[[#This Row],[Toneladas en contenedores desembarcadas en exterior con carga]]</f>
        <v>1176125</v>
      </c>
      <c r="AA392" s="3">
        <f>+dataMercanciaContenedores[[#This Row],[Toneladas en contenedores desembarcadas en cabotaje vacíos]]+dataMercanciaContenedores[[#This Row],[Toneladas en contenedores desembarcadas en exterior vacíos]]</f>
        <v>48627</v>
      </c>
      <c r="AB392" s="3">
        <f>+dataMercanciaContenedores[[#This Row],[TOTAL Toneladas en contenedores con carga desembarcadas]]+dataMercanciaContenedores[[#This Row],[TOTAL Toneladas en contenedores vacíos desembarcadas]]</f>
        <v>1224752</v>
      </c>
      <c r="AC392" s="3">
        <f>+dataMercanciaContenedores[[#This Row],[TOTAL toneladas embarcadas en contenedor]]+dataMercanciaContenedores[[#This Row],[TOTAL toneladas desembarcadas en contenedor]]</f>
        <v>2584834</v>
      </c>
    </row>
    <row r="393" spans="1:29" hidden="1" x14ac:dyDescent="0.2">
      <c r="A393" s="1">
        <v>2016</v>
      </c>
      <c r="B393" s="1" t="s">
        <v>37</v>
      </c>
      <c r="C393" s="1" t="s">
        <v>40</v>
      </c>
      <c r="D393" s="1" t="s">
        <v>41</v>
      </c>
      <c r="E393" s="2">
        <v>217389</v>
      </c>
      <c r="F393" s="2">
        <v>608</v>
      </c>
      <c r="G393" s="3">
        <f>+dataMercanciaContenedores[[#This Row],[Toneladas en contenedores embarcadas en cabotaje con carga]]+dataMercanciaContenedores[[#This Row],[Toneladas en contenedores embarcadas en cabotaje vacíos]]</f>
        <v>217997</v>
      </c>
      <c r="H393" s="2">
        <v>21567</v>
      </c>
      <c r="I393" s="2">
        <v>30315</v>
      </c>
      <c r="J393" s="3">
        <f>+dataMercanciaContenedores[[#This Row],[Toneladas en contenedores desembarcadas en cabotaje con carga]]+dataMercanciaContenedores[[#This Row],[Toneladas en contenedores desembarcadas en cabotaje vacíos]]</f>
        <v>51882</v>
      </c>
      <c r="K393" s="3">
        <f>+dataMercanciaContenedores[[#This Row],[Toneladas en contenedores embarcadas en cabotaje con carga]]+dataMercanciaContenedores[[#This Row],[Toneladas en contenedores desembarcadas en cabotaje con carga]]</f>
        <v>238956</v>
      </c>
      <c r="L393" s="3">
        <f>+dataMercanciaContenedores[[#This Row],[Toneladas en contenedores embarcadas en cabotaje vacíos]]+dataMercanciaContenedores[[#This Row],[Toneladas en contenedores desembarcadas en cabotaje vacíos]]</f>
        <v>30923</v>
      </c>
      <c r="M393" s="3">
        <f>+dataMercanciaContenedores[[#This Row],[TOTAL toneladas en contenedores en cabotaje con carga]]+dataMercanciaContenedores[[#This Row],[TOTAL toneladas en contenedores en cabotaje vacíos]]</f>
        <v>269879</v>
      </c>
      <c r="N393" s="2">
        <v>3758</v>
      </c>
      <c r="O393" s="2">
        <v>52</v>
      </c>
      <c r="P393" s="3">
        <f>+dataMercanciaContenedores[[#This Row],[Toneladas en contenedores embarcadas en exterior con carga]]+dataMercanciaContenedores[[#This Row],[Toneladas en contenedores embarcadas en exterior vacíos]]</f>
        <v>3810</v>
      </c>
      <c r="Q393" s="2">
        <v>5217</v>
      </c>
      <c r="R393" s="2">
        <v>4</v>
      </c>
      <c r="S393" s="3">
        <f>+dataMercanciaContenedores[[#This Row],[Toneladas en contenedores desembarcadas en exterior con carga]]+dataMercanciaContenedores[[#This Row],[Toneladas en contenedores desembarcadas en exterior vacíos]]</f>
        <v>5221</v>
      </c>
      <c r="T393" s="3">
        <f>+dataMercanciaContenedores[[#This Row],[Toneladas en contenedores embarcadas en exterior con carga]]+dataMercanciaContenedores[[#This Row],[Toneladas en contenedores desembarcadas en exterior con carga]]</f>
        <v>8975</v>
      </c>
      <c r="U393" s="3">
        <f>+dataMercanciaContenedores[[#This Row],[Toneladas en contenedores embarcadas en exterior vacíos]]+dataMercanciaContenedores[[#This Row],[Toneladas en contenedores desembarcadas en exterior vacíos]]</f>
        <v>56</v>
      </c>
      <c r="V393" s="3">
        <f>+dataMercanciaContenedores[[#This Row],[TOTAL toneladas en contenedores en exterior con carga]]+dataMercanciaContenedores[[#This Row],[TOTAL toneladas en contenedores en exterior vacíos]]</f>
        <v>9031</v>
      </c>
      <c r="W393" s="3">
        <f>+dataMercanciaContenedores[[#This Row],[Toneladas en contenedores embarcadas en cabotaje con carga]]+dataMercanciaContenedores[[#This Row],[Toneladas en contenedores embarcadas en exterior con carga]]</f>
        <v>221147</v>
      </c>
      <c r="X393" s="3">
        <f>+dataMercanciaContenedores[[#This Row],[Toneladas en contenedores embarcadas en cabotaje vacíos]]+dataMercanciaContenedores[[#This Row],[Toneladas en contenedores embarcadas en exterior vacíos]]</f>
        <v>660</v>
      </c>
      <c r="Y393" s="3">
        <f>+dataMercanciaContenedores[[#This Row],[TOTAL Toneladas en contenedores con carga embarcadas]]+dataMercanciaContenedores[[#This Row],[TOTAL Toneladas en contenedores vacíos embarcadas]]</f>
        <v>221807</v>
      </c>
      <c r="Z393" s="3">
        <f>+dataMercanciaContenedores[[#This Row],[Toneladas en contenedores desembarcadas en cabotaje con carga]]+dataMercanciaContenedores[[#This Row],[Toneladas en contenedores desembarcadas en exterior con carga]]</f>
        <v>26784</v>
      </c>
      <c r="AA393" s="3">
        <f>+dataMercanciaContenedores[[#This Row],[Toneladas en contenedores desembarcadas en cabotaje vacíos]]+dataMercanciaContenedores[[#This Row],[Toneladas en contenedores desembarcadas en exterior vacíos]]</f>
        <v>30319</v>
      </c>
      <c r="AB393" s="3">
        <f>+dataMercanciaContenedores[[#This Row],[TOTAL Toneladas en contenedores con carga desembarcadas]]+dataMercanciaContenedores[[#This Row],[TOTAL Toneladas en contenedores vacíos desembarcadas]]</f>
        <v>57103</v>
      </c>
      <c r="AC393" s="3">
        <f>+dataMercanciaContenedores[[#This Row],[TOTAL toneladas embarcadas en contenedor]]+dataMercanciaContenedores[[#This Row],[TOTAL toneladas desembarcadas en contenedor]]</f>
        <v>278910</v>
      </c>
    </row>
    <row r="394" spans="1:29" hidden="1" x14ac:dyDescent="0.2">
      <c r="A394" s="1">
        <v>2017</v>
      </c>
      <c r="B394" s="1" t="s">
        <v>10</v>
      </c>
      <c r="C394" s="1" t="s">
        <v>40</v>
      </c>
      <c r="D394" s="1" t="s">
        <v>41</v>
      </c>
      <c r="E394" s="2">
        <v>0</v>
      </c>
      <c r="F394" s="2">
        <v>0</v>
      </c>
      <c r="G394" s="3">
        <f>+dataMercanciaContenedores[[#This Row],[Toneladas en contenedores embarcadas en cabotaje con carga]]+dataMercanciaContenedores[[#This Row],[Toneladas en contenedores embarcadas en cabotaje vacíos]]</f>
        <v>0</v>
      </c>
      <c r="H394" s="2">
        <v>0</v>
      </c>
      <c r="I394" s="2">
        <v>0</v>
      </c>
      <c r="J394" s="3">
        <f>+dataMercanciaContenedores[[#This Row],[Toneladas en contenedores desembarcadas en cabotaje con carga]]+dataMercanciaContenedores[[#This Row],[Toneladas en contenedores desembarcadas en cabotaje vacíos]]</f>
        <v>0</v>
      </c>
      <c r="K394" s="3">
        <f>+dataMercanciaContenedores[[#This Row],[Toneladas en contenedores embarcadas en cabotaje con carga]]+dataMercanciaContenedores[[#This Row],[Toneladas en contenedores desembarcadas en cabotaje con carga]]</f>
        <v>0</v>
      </c>
      <c r="L394" s="3">
        <f>+dataMercanciaContenedores[[#This Row],[Toneladas en contenedores embarcadas en cabotaje vacíos]]+dataMercanciaContenedores[[#This Row],[Toneladas en contenedores desembarcadas en cabotaje vacíos]]</f>
        <v>0</v>
      </c>
      <c r="M394" s="3">
        <f>+dataMercanciaContenedores[[#This Row],[TOTAL toneladas en contenedores en cabotaje con carga]]+dataMercanciaContenedores[[#This Row],[TOTAL toneladas en contenedores en cabotaje vacíos]]</f>
        <v>0</v>
      </c>
      <c r="N394" s="2">
        <v>0</v>
      </c>
      <c r="O394" s="2">
        <v>2</v>
      </c>
      <c r="P394" s="3">
        <f>+dataMercanciaContenedores[[#This Row],[Toneladas en contenedores embarcadas en exterior con carga]]+dataMercanciaContenedores[[#This Row],[Toneladas en contenedores embarcadas en exterior vacíos]]</f>
        <v>2</v>
      </c>
      <c r="Q394" s="2">
        <v>0</v>
      </c>
      <c r="R394" s="2">
        <v>4</v>
      </c>
      <c r="S394" s="3">
        <f>+dataMercanciaContenedores[[#This Row],[Toneladas en contenedores desembarcadas en exterior con carga]]+dataMercanciaContenedores[[#This Row],[Toneladas en contenedores desembarcadas en exterior vacíos]]</f>
        <v>4</v>
      </c>
      <c r="T394" s="3">
        <f>+dataMercanciaContenedores[[#This Row],[Toneladas en contenedores embarcadas en exterior con carga]]+dataMercanciaContenedores[[#This Row],[Toneladas en contenedores desembarcadas en exterior con carga]]</f>
        <v>0</v>
      </c>
      <c r="U394" s="3">
        <f>+dataMercanciaContenedores[[#This Row],[Toneladas en contenedores embarcadas en exterior vacíos]]+dataMercanciaContenedores[[#This Row],[Toneladas en contenedores desembarcadas en exterior vacíos]]</f>
        <v>6</v>
      </c>
      <c r="V394" s="3">
        <f>+dataMercanciaContenedores[[#This Row],[TOTAL toneladas en contenedores en exterior con carga]]+dataMercanciaContenedores[[#This Row],[TOTAL toneladas en contenedores en exterior vacíos]]</f>
        <v>6</v>
      </c>
      <c r="W394" s="3">
        <f>+dataMercanciaContenedores[[#This Row],[Toneladas en contenedores embarcadas en cabotaje con carga]]+dataMercanciaContenedores[[#This Row],[Toneladas en contenedores embarcadas en exterior con carga]]</f>
        <v>0</v>
      </c>
      <c r="X394" s="3">
        <f>+dataMercanciaContenedores[[#This Row],[Toneladas en contenedores embarcadas en cabotaje vacíos]]+dataMercanciaContenedores[[#This Row],[Toneladas en contenedores embarcadas en exterior vacíos]]</f>
        <v>2</v>
      </c>
      <c r="Y394" s="3">
        <f>+dataMercanciaContenedores[[#This Row],[TOTAL Toneladas en contenedores con carga embarcadas]]+dataMercanciaContenedores[[#This Row],[TOTAL Toneladas en contenedores vacíos embarcadas]]</f>
        <v>2</v>
      </c>
      <c r="Z394" s="3">
        <f>+dataMercanciaContenedores[[#This Row],[Toneladas en contenedores desembarcadas en cabotaje con carga]]+dataMercanciaContenedores[[#This Row],[Toneladas en contenedores desembarcadas en exterior con carga]]</f>
        <v>0</v>
      </c>
      <c r="AA394" s="3">
        <f>+dataMercanciaContenedores[[#This Row],[Toneladas en contenedores desembarcadas en cabotaje vacíos]]+dataMercanciaContenedores[[#This Row],[Toneladas en contenedores desembarcadas en exterior vacíos]]</f>
        <v>4</v>
      </c>
      <c r="AB394" s="3">
        <f>+dataMercanciaContenedores[[#This Row],[TOTAL Toneladas en contenedores con carga desembarcadas]]+dataMercanciaContenedores[[#This Row],[TOTAL Toneladas en contenedores vacíos desembarcadas]]</f>
        <v>4</v>
      </c>
      <c r="AC394" s="3">
        <f>+dataMercanciaContenedores[[#This Row],[TOTAL toneladas embarcadas en contenedor]]+dataMercanciaContenedores[[#This Row],[TOTAL toneladas desembarcadas en contenedor]]</f>
        <v>6</v>
      </c>
    </row>
    <row r="395" spans="1:29" hidden="1" x14ac:dyDescent="0.2">
      <c r="A395" s="1">
        <v>2017</v>
      </c>
      <c r="B395" s="1" t="s">
        <v>11</v>
      </c>
      <c r="C395" s="1" t="s">
        <v>40</v>
      </c>
      <c r="D395" s="1" t="s">
        <v>41</v>
      </c>
      <c r="E395" s="2">
        <v>760729.18</v>
      </c>
      <c r="F395" s="2">
        <v>11200.53</v>
      </c>
      <c r="G395" s="3">
        <f>+dataMercanciaContenedores[[#This Row],[Toneladas en contenedores embarcadas en cabotaje con carga]]+dataMercanciaContenedores[[#This Row],[Toneladas en contenedores embarcadas en cabotaje vacíos]]</f>
        <v>771929.71000000008</v>
      </c>
      <c r="H395" s="2">
        <v>185621.69</v>
      </c>
      <c r="I395" s="2">
        <v>122846.81</v>
      </c>
      <c r="J395" s="3">
        <f>+dataMercanciaContenedores[[#This Row],[Toneladas en contenedores desembarcadas en cabotaje con carga]]+dataMercanciaContenedores[[#This Row],[Toneladas en contenedores desembarcadas en cabotaje vacíos]]</f>
        <v>308468.5</v>
      </c>
      <c r="K395" s="3">
        <f>+dataMercanciaContenedores[[#This Row],[Toneladas en contenedores embarcadas en cabotaje con carga]]+dataMercanciaContenedores[[#This Row],[Toneladas en contenedores desembarcadas en cabotaje con carga]]</f>
        <v>946350.87000000011</v>
      </c>
      <c r="L395" s="3">
        <f>+dataMercanciaContenedores[[#This Row],[Toneladas en contenedores embarcadas en cabotaje vacíos]]+dataMercanciaContenedores[[#This Row],[Toneladas en contenedores desembarcadas en cabotaje vacíos]]</f>
        <v>134047.34</v>
      </c>
      <c r="M395" s="3">
        <f>+dataMercanciaContenedores[[#This Row],[TOTAL toneladas en contenedores en cabotaje con carga]]+dataMercanciaContenedores[[#This Row],[TOTAL toneladas en contenedores en cabotaje vacíos]]</f>
        <v>1080398.2100000002</v>
      </c>
      <c r="N395" s="2">
        <v>89913.7</v>
      </c>
      <c r="O395" s="2">
        <v>1058.58</v>
      </c>
      <c r="P395" s="3">
        <f>+dataMercanciaContenedores[[#This Row],[Toneladas en contenedores embarcadas en exterior con carga]]+dataMercanciaContenedores[[#This Row],[Toneladas en contenedores embarcadas en exterior vacíos]]</f>
        <v>90972.28</v>
      </c>
      <c r="Q395" s="2">
        <v>73694.7</v>
      </c>
      <c r="R395" s="2">
        <v>13576.62</v>
      </c>
      <c r="S395" s="3">
        <f>+dataMercanciaContenedores[[#This Row],[Toneladas en contenedores desembarcadas en exterior con carga]]+dataMercanciaContenedores[[#This Row],[Toneladas en contenedores desembarcadas en exterior vacíos]]</f>
        <v>87271.319999999992</v>
      </c>
      <c r="T395" s="3">
        <f>+dataMercanciaContenedores[[#This Row],[Toneladas en contenedores embarcadas en exterior con carga]]+dataMercanciaContenedores[[#This Row],[Toneladas en contenedores desembarcadas en exterior con carga]]</f>
        <v>163608.4</v>
      </c>
      <c r="U395" s="3">
        <f>+dataMercanciaContenedores[[#This Row],[Toneladas en contenedores embarcadas en exterior vacíos]]+dataMercanciaContenedores[[#This Row],[Toneladas en contenedores desembarcadas en exterior vacíos]]</f>
        <v>14635.2</v>
      </c>
      <c r="V395" s="3">
        <f>+dataMercanciaContenedores[[#This Row],[TOTAL toneladas en contenedores en exterior con carga]]+dataMercanciaContenedores[[#This Row],[TOTAL toneladas en contenedores en exterior vacíos]]</f>
        <v>178243.6</v>
      </c>
      <c r="W395" s="3">
        <f>+dataMercanciaContenedores[[#This Row],[Toneladas en contenedores embarcadas en cabotaje con carga]]+dataMercanciaContenedores[[#This Row],[Toneladas en contenedores embarcadas en exterior con carga]]</f>
        <v>850642.88</v>
      </c>
      <c r="X395" s="3">
        <f>+dataMercanciaContenedores[[#This Row],[Toneladas en contenedores embarcadas en cabotaje vacíos]]+dataMercanciaContenedores[[#This Row],[Toneladas en contenedores embarcadas en exterior vacíos]]</f>
        <v>12259.11</v>
      </c>
      <c r="Y395" s="3">
        <f>+dataMercanciaContenedores[[#This Row],[TOTAL Toneladas en contenedores con carga embarcadas]]+dataMercanciaContenedores[[#This Row],[TOTAL Toneladas en contenedores vacíos embarcadas]]</f>
        <v>862901.99</v>
      </c>
      <c r="Z395" s="3">
        <f>+dataMercanciaContenedores[[#This Row],[Toneladas en contenedores desembarcadas en cabotaje con carga]]+dataMercanciaContenedores[[#This Row],[Toneladas en contenedores desembarcadas en exterior con carga]]</f>
        <v>259316.39</v>
      </c>
      <c r="AA395" s="3">
        <f>+dataMercanciaContenedores[[#This Row],[Toneladas en contenedores desembarcadas en cabotaje vacíos]]+dataMercanciaContenedores[[#This Row],[Toneladas en contenedores desembarcadas en exterior vacíos]]</f>
        <v>136423.43</v>
      </c>
      <c r="AB395" s="3">
        <f>+dataMercanciaContenedores[[#This Row],[TOTAL Toneladas en contenedores con carga desembarcadas]]+dataMercanciaContenedores[[#This Row],[TOTAL Toneladas en contenedores vacíos desembarcadas]]</f>
        <v>395739.82</v>
      </c>
      <c r="AC395" s="3">
        <f>+dataMercanciaContenedores[[#This Row],[TOTAL toneladas embarcadas en contenedor]]+dataMercanciaContenedores[[#This Row],[TOTAL toneladas desembarcadas en contenedor]]</f>
        <v>1258641.81</v>
      </c>
    </row>
    <row r="396" spans="1:29" hidden="1" x14ac:dyDescent="0.2">
      <c r="A396" s="1">
        <v>2017</v>
      </c>
      <c r="B396" s="1" t="s">
        <v>12</v>
      </c>
      <c r="C396" s="1" t="s">
        <v>40</v>
      </c>
      <c r="D396" s="1" t="s">
        <v>41</v>
      </c>
      <c r="E396" s="2">
        <v>2975</v>
      </c>
      <c r="F396" s="2">
        <v>0</v>
      </c>
      <c r="G396" s="3">
        <f>+dataMercanciaContenedores[[#This Row],[Toneladas en contenedores embarcadas en cabotaje con carga]]+dataMercanciaContenedores[[#This Row],[Toneladas en contenedores embarcadas en cabotaje vacíos]]</f>
        <v>2975</v>
      </c>
      <c r="H396" s="2">
        <v>0</v>
      </c>
      <c r="I396" s="2">
        <v>56</v>
      </c>
      <c r="J396" s="3">
        <f>+dataMercanciaContenedores[[#This Row],[Toneladas en contenedores desembarcadas en cabotaje con carga]]+dataMercanciaContenedores[[#This Row],[Toneladas en contenedores desembarcadas en cabotaje vacíos]]</f>
        <v>56</v>
      </c>
      <c r="K396" s="3">
        <f>+dataMercanciaContenedores[[#This Row],[Toneladas en contenedores embarcadas en cabotaje con carga]]+dataMercanciaContenedores[[#This Row],[Toneladas en contenedores desembarcadas en cabotaje con carga]]</f>
        <v>2975</v>
      </c>
      <c r="L396" s="3">
        <f>+dataMercanciaContenedores[[#This Row],[Toneladas en contenedores embarcadas en cabotaje vacíos]]+dataMercanciaContenedores[[#This Row],[Toneladas en contenedores desembarcadas en cabotaje vacíos]]</f>
        <v>56</v>
      </c>
      <c r="M396" s="3">
        <f>+dataMercanciaContenedores[[#This Row],[TOTAL toneladas en contenedores en cabotaje con carga]]+dataMercanciaContenedores[[#This Row],[TOTAL toneladas en contenedores en cabotaje vacíos]]</f>
        <v>3031</v>
      </c>
      <c r="N396" s="2">
        <v>19891</v>
      </c>
      <c r="O396" s="2">
        <v>173</v>
      </c>
      <c r="P396" s="3">
        <f>+dataMercanciaContenedores[[#This Row],[Toneladas en contenedores embarcadas en exterior con carga]]+dataMercanciaContenedores[[#This Row],[Toneladas en contenedores embarcadas en exterior vacíos]]</f>
        <v>20064</v>
      </c>
      <c r="Q396" s="2">
        <v>6314</v>
      </c>
      <c r="R396" s="2">
        <v>5525</v>
      </c>
      <c r="S396" s="3">
        <f>+dataMercanciaContenedores[[#This Row],[Toneladas en contenedores desembarcadas en exterior con carga]]+dataMercanciaContenedores[[#This Row],[Toneladas en contenedores desembarcadas en exterior vacíos]]</f>
        <v>11839</v>
      </c>
      <c r="T396" s="3">
        <f>+dataMercanciaContenedores[[#This Row],[Toneladas en contenedores embarcadas en exterior con carga]]+dataMercanciaContenedores[[#This Row],[Toneladas en contenedores desembarcadas en exterior con carga]]</f>
        <v>26205</v>
      </c>
      <c r="U396" s="3">
        <f>+dataMercanciaContenedores[[#This Row],[Toneladas en contenedores embarcadas en exterior vacíos]]+dataMercanciaContenedores[[#This Row],[Toneladas en contenedores desembarcadas en exterior vacíos]]</f>
        <v>5698</v>
      </c>
      <c r="V396" s="3">
        <f>+dataMercanciaContenedores[[#This Row],[TOTAL toneladas en contenedores en exterior con carga]]+dataMercanciaContenedores[[#This Row],[TOTAL toneladas en contenedores en exterior vacíos]]</f>
        <v>31903</v>
      </c>
      <c r="W396" s="3">
        <f>+dataMercanciaContenedores[[#This Row],[Toneladas en contenedores embarcadas en cabotaje con carga]]+dataMercanciaContenedores[[#This Row],[Toneladas en contenedores embarcadas en exterior con carga]]</f>
        <v>22866</v>
      </c>
      <c r="X396" s="3">
        <f>+dataMercanciaContenedores[[#This Row],[Toneladas en contenedores embarcadas en cabotaje vacíos]]+dataMercanciaContenedores[[#This Row],[Toneladas en contenedores embarcadas en exterior vacíos]]</f>
        <v>173</v>
      </c>
      <c r="Y396" s="3">
        <f>+dataMercanciaContenedores[[#This Row],[TOTAL Toneladas en contenedores con carga embarcadas]]+dataMercanciaContenedores[[#This Row],[TOTAL Toneladas en contenedores vacíos embarcadas]]</f>
        <v>23039</v>
      </c>
      <c r="Z396" s="3">
        <f>+dataMercanciaContenedores[[#This Row],[Toneladas en contenedores desembarcadas en cabotaje con carga]]+dataMercanciaContenedores[[#This Row],[Toneladas en contenedores desembarcadas en exterior con carga]]</f>
        <v>6314</v>
      </c>
      <c r="AA396" s="3">
        <f>+dataMercanciaContenedores[[#This Row],[Toneladas en contenedores desembarcadas en cabotaje vacíos]]+dataMercanciaContenedores[[#This Row],[Toneladas en contenedores desembarcadas en exterior vacíos]]</f>
        <v>5581</v>
      </c>
      <c r="AB396" s="3">
        <f>+dataMercanciaContenedores[[#This Row],[TOTAL Toneladas en contenedores con carga desembarcadas]]+dataMercanciaContenedores[[#This Row],[TOTAL Toneladas en contenedores vacíos desembarcadas]]</f>
        <v>11895</v>
      </c>
      <c r="AC396" s="3">
        <f>+dataMercanciaContenedores[[#This Row],[TOTAL toneladas embarcadas en contenedor]]+dataMercanciaContenedores[[#This Row],[TOTAL toneladas desembarcadas en contenedor]]</f>
        <v>34934</v>
      </c>
    </row>
    <row r="397" spans="1:29" hidden="1" x14ac:dyDescent="0.2">
      <c r="A397" s="1">
        <v>2017</v>
      </c>
      <c r="B397" s="1" t="s">
        <v>13</v>
      </c>
      <c r="C397" s="1" t="s">
        <v>40</v>
      </c>
      <c r="D397" s="1" t="s">
        <v>41</v>
      </c>
      <c r="E397" s="2">
        <v>0</v>
      </c>
      <c r="F397" s="2">
        <v>0</v>
      </c>
      <c r="G397" s="3">
        <f>+dataMercanciaContenedores[[#This Row],[Toneladas en contenedores embarcadas en cabotaje con carga]]+dataMercanciaContenedores[[#This Row],[Toneladas en contenedores embarcadas en cabotaje vacíos]]</f>
        <v>0</v>
      </c>
      <c r="H397" s="2">
        <v>0</v>
      </c>
      <c r="I397" s="2">
        <v>0</v>
      </c>
      <c r="J397" s="3">
        <f>+dataMercanciaContenedores[[#This Row],[Toneladas en contenedores desembarcadas en cabotaje con carga]]+dataMercanciaContenedores[[#This Row],[Toneladas en contenedores desembarcadas en cabotaje vacíos]]</f>
        <v>0</v>
      </c>
      <c r="K397" s="3">
        <f>+dataMercanciaContenedores[[#This Row],[Toneladas en contenedores embarcadas en cabotaje con carga]]+dataMercanciaContenedores[[#This Row],[Toneladas en contenedores desembarcadas en cabotaje con carga]]</f>
        <v>0</v>
      </c>
      <c r="L397" s="3">
        <f>+dataMercanciaContenedores[[#This Row],[Toneladas en contenedores embarcadas en cabotaje vacíos]]+dataMercanciaContenedores[[#This Row],[Toneladas en contenedores desembarcadas en cabotaje vacíos]]</f>
        <v>0</v>
      </c>
      <c r="M397" s="3">
        <f>+dataMercanciaContenedores[[#This Row],[TOTAL toneladas en contenedores en cabotaje con carga]]+dataMercanciaContenedores[[#This Row],[TOTAL toneladas en contenedores en cabotaje vacíos]]</f>
        <v>0</v>
      </c>
      <c r="N397" s="2">
        <v>0</v>
      </c>
      <c r="O397" s="2">
        <v>0</v>
      </c>
      <c r="P397" s="3">
        <f>+dataMercanciaContenedores[[#This Row],[Toneladas en contenedores embarcadas en exterior con carga]]+dataMercanciaContenedores[[#This Row],[Toneladas en contenedores embarcadas en exterior vacíos]]</f>
        <v>0</v>
      </c>
      <c r="Q397" s="2">
        <v>0</v>
      </c>
      <c r="R397" s="2">
        <v>0</v>
      </c>
      <c r="S397" s="3">
        <f>+dataMercanciaContenedores[[#This Row],[Toneladas en contenedores desembarcadas en exterior con carga]]+dataMercanciaContenedores[[#This Row],[Toneladas en contenedores desembarcadas en exterior vacíos]]</f>
        <v>0</v>
      </c>
      <c r="T397" s="3">
        <f>+dataMercanciaContenedores[[#This Row],[Toneladas en contenedores embarcadas en exterior con carga]]+dataMercanciaContenedores[[#This Row],[Toneladas en contenedores desembarcadas en exterior con carga]]</f>
        <v>0</v>
      </c>
      <c r="U397" s="3">
        <f>+dataMercanciaContenedores[[#This Row],[Toneladas en contenedores embarcadas en exterior vacíos]]+dataMercanciaContenedores[[#This Row],[Toneladas en contenedores desembarcadas en exterior vacíos]]</f>
        <v>0</v>
      </c>
      <c r="V397" s="3">
        <f>+dataMercanciaContenedores[[#This Row],[TOTAL toneladas en contenedores en exterior con carga]]+dataMercanciaContenedores[[#This Row],[TOTAL toneladas en contenedores en exterior vacíos]]</f>
        <v>0</v>
      </c>
      <c r="W397" s="3">
        <f>+dataMercanciaContenedores[[#This Row],[Toneladas en contenedores embarcadas en cabotaje con carga]]+dataMercanciaContenedores[[#This Row],[Toneladas en contenedores embarcadas en exterior con carga]]</f>
        <v>0</v>
      </c>
      <c r="X397" s="3">
        <f>+dataMercanciaContenedores[[#This Row],[Toneladas en contenedores embarcadas en cabotaje vacíos]]+dataMercanciaContenedores[[#This Row],[Toneladas en contenedores embarcadas en exterior vacíos]]</f>
        <v>0</v>
      </c>
      <c r="Y397" s="3">
        <f>+dataMercanciaContenedores[[#This Row],[TOTAL Toneladas en contenedores con carga embarcadas]]+dataMercanciaContenedores[[#This Row],[TOTAL Toneladas en contenedores vacíos embarcadas]]</f>
        <v>0</v>
      </c>
      <c r="Z397" s="3">
        <f>+dataMercanciaContenedores[[#This Row],[Toneladas en contenedores desembarcadas en cabotaje con carga]]+dataMercanciaContenedores[[#This Row],[Toneladas en contenedores desembarcadas en exterior con carga]]</f>
        <v>0</v>
      </c>
      <c r="AA397" s="3">
        <f>+dataMercanciaContenedores[[#This Row],[Toneladas en contenedores desembarcadas en cabotaje vacíos]]+dataMercanciaContenedores[[#This Row],[Toneladas en contenedores desembarcadas en exterior vacíos]]</f>
        <v>0</v>
      </c>
      <c r="AB397" s="3">
        <f>+dataMercanciaContenedores[[#This Row],[TOTAL Toneladas en contenedores con carga desembarcadas]]+dataMercanciaContenedores[[#This Row],[TOTAL Toneladas en contenedores vacíos desembarcadas]]</f>
        <v>0</v>
      </c>
      <c r="AC397" s="3">
        <f>+dataMercanciaContenedores[[#This Row],[TOTAL toneladas embarcadas en contenedor]]+dataMercanciaContenedores[[#This Row],[TOTAL toneladas desembarcadas en contenedor]]</f>
        <v>0</v>
      </c>
    </row>
    <row r="398" spans="1:29" hidden="1" x14ac:dyDescent="0.2">
      <c r="A398" s="1">
        <v>2017</v>
      </c>
      <c r="B398" s="1" t="s">
        <v>14</v>
      </c>
      <c r="C398" s="1" t="s">
        <v>40</v>
      </c>
      <c r="D398" s="1" t="s">
        <v>41</v>
      </c>
      <c r="E398" s="2">
        <v>1402582</v>
      </c>
      <c r="F398" s="2">
        <v>45880</v>
      </c>
      <c r="G398" s="3">
        <f>+dataMercanciaContenedores[[#This Row],[Toneladas en contenedores embarcadas en cabotaje con carga]]+dataMercanciaContenedores[[#This Row],[Toneladas en contenedores embarcadas en cabotaje vacíos]]</f>
        <v>1448462</v>
      </c>
      <c r="H398" s="2">
        <v>1727221</v>
      </c>
      <c r="I398" s="2">
        <v>30761</v>
      </c>
      <c r="J398" s="3">
        <f>+dataMercanciaContenedores[[#This Row],[Toneladas en contenedores desembarcadas en cabotaje con carga]]+dataMercanciaContenedores[[#This Row],[Toneladas en contenedores desembarcadas en cabotaje vacíos]]</f>
        <v>1757982</v>
      </c>
      <c r="K398" s="3">
        <f>+dataMercanciaContenedores[[#This Row],[Toneladas en contenedores embarcadas en cabotaje con carga]]+dataMercanciaContenedores[[#This Row],[Toneladas en contenedores desembarcadas en cabotaje con carga]]</f>
        <v>3129803</v>
      </c>
      <c r="L398" s="3">
        <f>+dataMercanciaContenedores[[#This Row],[Toneladas en contenedores embarcadas en cabotaje vacíos]]+dataMercanciaContenedores[[#This Row],[Toneladas en contenedores desembarcadas en cabotaje vacíos]]</f>
        <v>76641</v>
      </c>
      <c r="M398" s="3">
        <f>+dataMercanciaContenedores[[#This Row],[TOTAL toneladas en contenedores en cabotaje con carga]]+dataMercanciaContenedores[[#This Row],[TOTAL toneladas en contenedores en cabotaje vacíos]]</f>
        <v>3206444</v>
      </c>
      <c r="N398" s="2">
        <v>27001519</v>
      </c>
      <c r="O398" s="2">
        <v>544934</v>
      </c>
      <c r="P398" s="3">
        <f>+dataMercanciaContenedores[[#This Row],[Toneladas en contenedores embarcadas en exterior con carga]]+dataMercanciaContenedores[[#This Row],[Toneladas en contenedores embarcadas en exterior vacíos]]</f>
        <v>27546453</v>
      </c>
      <c r="Q398" s="2">
        <v>26174870</v>
      </c>
      <c r="R398" s="2">
        <v>672236</v>
      </c>
      <c r="S398" s="3">
        <f>+dataMercanciaContenedores[[#This Row],[Toneladas en contenedores desembarcadas en exterior con carga]]+dataMercanciaContenedores[[#This Row],[Toneladas en contenedores desembarcadas en exterior vacíos]]</f>
        <v>26847106</v>
      </c>
      <c r="T398" s="3">
        <f>+dataMercanciaContenedores[[#This Row],[Toneladas en contenedores embarcadas en exterior con carga]]+dataMercanciaContenedores[[#This Row],[Toneladas en contenedores desembarcadas en exterior con carga]]</f>
        <v>53176389</v>
      </c>
      <c r="U398" s="3">
        <f>+dataMercanciaContenedores[[#This Row],[Toneladas en contenedores embarcadas en exterior vacíos]]+dataMercanciaContenedores[[#This Row],[Toneladas en contenedores desembarcadas en exterior vacíos]]</f>
        <v>1217170</v>
      </c>
      <c r="V398" s="3">
        <f>+dataMercanciaContenedores[[#This Row],[TOTAL toneladas en contenedores en exterior con carga]]+dataMercanciaContenedores[[#This Row],[TOTAL toneladas en contenedores en exterior vacíos]]</f>
        <v>54393559</v>
      </c>
      <c r="W398" s="3">
        <f>+dataMercanciaContenedores[[#This Row],[Toneladas en contenedores embarcadas en cabotaje con carga]]+dataMercanciaContenedores[[#This Row],[Toneladas en contenedores embarcadas en exterior con carga]]</f>
        <v>28404101</v>
      </c>
      <c r="X398" s="3">
        <f>+dataMercanciaContenedores[[#This Row],[Toneladas en contenedores embarcadas en cabotaje vacíos]]+dataMercanciaContenedores[[#This Row],[Toneladas en contenedores embarcadas en exterior vacíos]]</f>
        <v>590814</v>
      </c>
      <c r="Y398" s="3">
        <f>+dataMercanciaContenedores[[#This Row],[TOTAL Toneladas en contenedores con carga embarcadas]]+dataMercanciaContenedores[[#This Row],[TOTAL Toneladas en contenedores vacíos embarcadas]]</f>
        <v>28994915</v>
      </c>
      <c r="Z398" s="3">
        <f>+dataMercanciaContenedores[[#This Row],[Toneladas en contenedores desembarcadas en cabotaje con carga]]+dataMercanciaContenedores[[#This Row],[Toneladas en contenedores desembarcadas en exterior con carga]]</f>
        <v>27902091</v>
      </c>
      <c r="AA398" s="3">
        <f>+dataMercanciaContenedores[[#This Row],[Toneladas en contenedores desembarcadas en cabotaje vacíos]]+dataMercanciaContenedores[[#This Row],[Toneladas en contenedores desembarcadas en exterior vacíos]]</f>
        <v>702997</v>
      </c>
      <c r="AB398" s="3">
        <f>+dataMercanciaContenedores[[#This Row],[TOTAL Toneladas en contenedores con carga desembarcadas]]+dataMercanciaContenedores[[#This Row],[TOTAL Toneladas en contenedores vacíos desembarcadas]]</f>
        <v>28605088</v>
      </c>
      <c r="AC398" s="3">
        <f>+dataMercanciaContenedores[[#This Row],[TOTAL toneladas embarcadas en contenedor]]+dataMercanciaContenedores[[#This Row],[TOTAL toneladas desembarcadas en contenedor]]</f>
        <v>57600003</v>
      </c>
    </row>
    <row r="399" spans="1:29" hidden="1" x14ac:dyDescent="0.2">
      <c r="A399" s="1">
        <v>2017</v>
      </c>
      <c r="B399" s="1" t="s">
        <v>15</v>
      </c>
      <c r="C399" s="1" t="s">
        <v>40</v>
      </c>
      <c r="D399" s="1" t="s">
        <v>41</v>
      </c>
      <c r="E399" s="2">
        <v>242444</v>
      </c>
      <c r="F399" s="2">
        <v>69</v>
      </c>
      <c r="G399" s="3">
        <f>+dataMercanciaContenedores[[#This Row],[Toneladas en contenedores embarcadas en cabotaje con carga]]+dataMercanciaContenedores[[#This Row],[Toneladas en contenedores embarcadas en cabotaje vacíos]]</f>
        <v>242513</v>
      </c>
      <c r="H399" s="2">
        <v>19678</v>
      </c>
      <c r="I399" s="2">
        <v>53877</v>
      </c>
      <c r="J399" s="3">
        <f>+dataMercanciaContenedores[[#This Row],[Toneladas en contenedores desembarcadas en cabotaje con carga]]+dataMercanciaContenedores[[#This Row],[Toneladas en contenedores desembarcadas en cabotaje vacíos]]</f>
        <v>73555</v>
      </c>
      <c r="K399" s="3">
        <f>+dataMercanciaContenedores[[#This Row],[Toneladas en contenedores embarcadas en cabotaje con carga]]+dataMercanciaContenedores[[#This Row],[Toneladas en contenedores desembarcadas en cabotaje con carga]]</f>
        <v>262122</v>
      </c>
      <c r="L399" s="3">
        <f>+dataMercanciaContenedores[[#This Row],[Toneladas en contenedores embarcadas en cabotaje vacíos]]+dataMercanciaContenedores[[#This Row],[Toneladas en contenedores desembarcadas en cabotaje vacíos]]</f>
        <v>53946</v>
      </c>
      <c r="M399" s="3">
        <f>+dataMercanciaContenedores[[#This Row],[TOTAL toneladas en contenedores en cabotaje con carga]]+dataMercanciaContenedores[[#This Row],[TOTAL toneladas en contenedores en cabotaje vacíos]]</f>
        <v>316068</v>
      </c>
      <c r="N399" s="2">
        <v>220892</v>
      </c>
      <c r="O399" s="2">
        <v>710</v>
      </c>
      <c r="P399" s="3">
        <f>+dataMercanciaContenedores[[#This Row],[Toneladas en contenedores embarcadas en exterior con carga]]+dataMercanciaContenedores[[#This Row],[Toneladas en contenedores embarcadas en exterior vacíos]]</f>
        <v>221602</v>
      </c>
      <c r="Q399" s="2">
        <v>93705</v>
      </c>
      <c r="R399" s="2">
        <v>13388</v>
      </c>
      <c r="S399" s="3">
        <f>+dataMercanciaContenedores[[#This Row],[Toneladas en contenedores desembarcadas en exterior con carga]]+dataMercanciaContenedores[[#This Row],[Toneladas en contenedores desembarcadas en exterior vacíos]]</f>
        <v>107093</v>
      </c>
      <c r="T399" s="3">
        <f>+dataMercanciaContenedores[[#This Row],[Toneladas en contenedores embarcadas en exterior con carga]]+dataMercanciaContenedores[[#This Row],[Toneladas en contenedores desembarcadas en exterior con carga]]</f>
        <v>314597</v>
      </c>
      <c r="U399" s="3">
        <f>+dataMercanciaContenedores[[#This Row],[Toneladas en contenedores embarcadas en exterior vacíos]]+dataMercanciaContenedores[[#This Row],[Toneladas en contenedores desembarcadas en exterior vacíos]]</f>
        <v>14098</v>
      </c>
      <c r="V399" s="3">
        <f>+dataMercanciaContenedores[[#This Row],[TOTAL toneladas en contenedores en exterior con carga]]+dataMercanciaContenedores[[#This Row],[TOTAL toneladas en contenedores en exterior vacíos]]</f>
        <v>328695</v>
      </c>
      <c r="W399" s="3">
        <f>+dataMercanciaContenedores[[#This Row],[Toneladas en contenedores embarcadas en cabotaje con carga]]+dataMercanciaContenedores[[#This Row],[Toneladas en contenedores embarcadas en exterior con carga]]</f>
        <v>463336</v>
      </c>
      <c r="X399" s="3">
        <f>+dataMercanciaContenedores[[#This Row],[Toneladas en contenedores embarcadas en cabotaje vacíos]]+dataMercanciaContenedores[[#This Row],[Toneladas en contenedores embarcadas en exterior vacíos]]</f>
        <v>779</v>
      </c>
      <c r="Y399" s="3">
        <f>+dataMercanciaContenedores[[#This Row],[TOTAL Toneladas en contenedores con carga embarcadas]]+dataMercanciaContenedores[[#This Row],[TOTAL Toneladas en contenedores vacíos embarcadas]]</f>
        <v>464115</v>
      </c>
      <c r="Z399" s="3">
        <f>+dataMercanciaContenedores[[#This Row],[Toneladas en contenedores desembarcadas en cabotaje con carga]]+dataMercanciaContenedores[[#This Row],[Toneladas en contenedores desembarcadas en exterior con carga]]</f>
        <v>113383</v>
      </c>
      <c r="AA399" s="3">
        <f>+dataMercanciaContenedores[[#This Row],[Toneladas en contenedores desembarcadas en cabotaje vacíos]]+dataMercanciaContenedores[[#This Row],[Toneladas en contenedores desembarcadas en exterior vacíos]]</f>
        <v>67265</v>
      </c>
      <c r="AB399" s="3">
        <f>+dataMercanciaContenedores[[#This Row],[TOTAL Toneladas en contenedores con carga desembarcadas]]+dataMercanciaContenedores[[#This Row],[TOTAL Toneladas en contenedores vacíos desembarcadas]]</f>
        <v>180648</v>
      </c>
      <c r="AC399" s="3">
        <f>+dataMercanciaContenedores[[#This Row],[TOTAL toneladas embarcadas en contenedor]]+dataMercanciaContenedores[[#This Row],[TOTAL toneladas desembarcadas en contenedor]]</f>
        <v>644763</v>
      </c>
    </row>
    <row r="400" spans="1:29" hidden="1" x14ac:dyDescent="0.2">
      <c r="A400" s="1">
        <v>2017</v>
      </c>
      <c r="B400" s="1" t="s">
        <v>16</v>
      </c>
      <c r="C400" s="1" t="s">
        <v>40</v>
      </c>
      <c r="D400" s="1" t="s">
        <v>41</v>
      </c>
      <c r="E400" s="2">
        <v>89658</v>
      </c>
      <c r="F400" s="2">
        <v>87204</v>
      </c>
      <c r="G400" s="3">
        <f>+dataMercanciaContenedores[[#This Row],[Toneladas en contenedores embarcadas en cabotaje con carga]]+dataMercanciaContenedores[[#This Row],[Toneladas en contenedores embarcadas en cabotaje vacíos]]</f>
        <v>176862</v>
      </c>
      <c r="H400" s="2">
        <v>634030</v>
      </c>
      <c r="I400" s="2">
        <v>2189</v>
      </c>
      <c r="J400" s="3">
        <f>+dataMercanciaContenedores[[#This Row],[Toneladas en contenedores desembarcadas en cabotaje con carga]]+dataMercanciaContenedores[[#This Row],[Toneladas en contenedores desembarcadas en cabotaje vacíos]]</f>
        <v>636219</v>
      </c>
      <c r="K400" s="3">
        <f>+dataMercanciaContenedores[[#This Row],[Toneladas en contenedores embarcadas en cabotaje con carga]]+dataMercanciaContenedores[[#This Row],[Toneladas en contenedores desembarcadas en cabotaje con carga]]</f>
        <v>723688</v>
      </c>
      <c r="L400" s="3">
        <f>+dataMercanciaContenedores[[#This Row],[Toneladas en contenedores embarcadas en cabotaje vacíos]]+dataMercanciaContenedores[[#This Row],[Toneladas en contenedores desembarcadas en cabotaje vacíos]]</f>
        <v>89393</v>
      </c>
      <c r="M400" s="3">
        <f>+dataMercanciaContenedores[[#This Row],[TOTAL toneladas en contenedores en cabotaje con carga]]+dataMercanciaContenedores[[#This Row],[TOTAL toneladas en contenedores en cabotaje vacíos]]</f>
        <v>813081</v>
      </c>
      <c r="N400" s="2">
        <v>13</v>
      </c>
      <c r="O400" s="2">
        <v>0</v>
      </c>
      <c r="P400" s="3">
        <f>+dataMercanciaContenedores[[#This Row],[Toneladas en contenedores embarcadas en exterior con carga]]+dataMercanciaContenedores[[#This Row],[Toneladas en contenedores embarcadas en exterior vacíos]]</f>
        <v>13</v>
      </c>
      <c r="Q400" s="2">
        <v>424</v>
      </c>
      <c r="R400" s="2">
        <v>0</v>
      </c>
      <c r="S400" s="3">
        <f>+dataMercanciaContenedores[[#This Row],[Toneladas en contenedores desembarcadas en exterior con carga]]+dataMercanciaContenedores[[#This Row],[Toneladas en contenedores desembarcadas en exterior vacíos]]</f>
        <v>424</v>
      </c>
      <c r="T400" s="3">
        <f>+dataMercanciaContenedores[[#This Row],[Toneladas en contenedores embarcadas en exterior con carga]]+dataMercanciaContenedores[[#This Row],[Toneladas en contenedores desembarcadas en exterior con carga]]</f>
        <v>437</v>
      </c>
      <c r="U400" s="3">
        <f>+dataMercanciaContenedores[[#This Row],[Toneladas en contenedores embarcadas en exterior vacíos]]+dataMercanciaContenedores[[#This Row],[Toneladas en contenedores desembarcadas en exterior vacíos]]</f>
        <v>0</v>
      </c>
      <c r="V400" s="3">
        <f>+dataMercanciaContenedores[[#This Row],[TOTAL toneladas en contenedores en exterior con carga]]+dataMercanciaContenedores[[#This Row],[TOTAL toneladas en contenedores en exterior vacíos]]</f>
        <v>437</v>
      </c>
      <c r="W400" s="3">
        <f>+dataMercanciaContenedores[[#This Row],[Toneladas en contenedores embarcadas en cabotaje con carga]]+dataMercanciaContenedores[[#This Row],[Toneladas en contenedores embarcadas en exterior con carga]]</f>
        <v>89671</v>
      </c>
      <c r="X400" s="3">
        <f>+dataMercanciaContenedores[[#This Row],[Toneladas en contenedores embarcadas en cabotaje vacíos]]+dataMercanciaContenedores[[#This Row],[Toneladas en contenedores embarcadas en exterior vacíos]]</f>
        <v>87204</v>
      </c>
      <c r="Y400" s="3">
        <f>+dataMercanciaContenedores[[#This Row],[TOTAL Toneladas en contenedores con carga embarcadas]]+dataMercanciaContenedores[[#This Row],[TOTAL Toneladas en contenedores vacíos embarcadas]]</f>
        <v>176875</v>
      </c>
      <c r="Z400" s="3">
        <f>+dataMercanciaContenedores[[#This Row],[Toneladas en contenedores desembarcadas en cabotaje con carga]]+dataMercanciaContenedores[[#This Row],[Toneladas en contenedores desembarcadas en exterior con carga]]</f>
        <v>634454</v>
      </c>
      <c r="AA400" s="3">
        <f>+dataMercanciaContenedores[[#This Row],[Toneladas en contenedores desembarcadas en cabotaje vacíos]]+dataMercanciaContenedores[[#This Row],[Toneladas en contenedores desembarcadas en exterior vacíos]]</f>
        <v>2189</v>
      </c>
      <c r="AB400" s="3">
        <f>+dataMercanciaContenedores[[#This Row],[TOTAL Toneladas en contenedores con carga desembarcadas]]+dataMercanciaContenedores[[#This Row],[TOTAL Toneladas en contenedores vacíos desembarcadas]]</f>
        <v>636643</v>
      </c>
      <c r="AC400" s="3">
        <f>+dataMercanciaContenedores[[#This Row],[TOTAL toneladas embarcadas en contenedor]]+dataMercanciaContenedores[[#This Row],[TOTAL toneladas desembarcadas en contenedor]]</f>
        <v>813518</v>
      </c>
    </row>
    <row r="401" spans="1:29" hidden="1" x14ac:dyDescent="0.2">
      <c r="A401" s="1">
        <v>2017</v>
      </c>
      <c r="B401" s="1" t="s">
        <v>17</v>
      </c>
      <c r="C401" s="1" t="s">
        <v>40</v>
      </c>
      <c r="D401" s="1" t="s">
        <v>41</v>
      </c>
      <c r="E401" s="2">
        <v>1042800.951666667</v>
      </c>
      <c r="F401" s="2">
        <v>41247</v>
      </c>
      <c r="G401" s="3">
        <f>+dataMercanciaContenedores[[#This Row],[Toneladas en contenedores embarcadas en cabotaje con carga]]+dataMercanciaContenedores[[#This Row],[Toneladas en contenedores embarcadas en cabotaje vacíos]]</f>
        <v>1084047.9516666671</v>
      </c>
      <c r="H401" s="2">
        <v>222406</v>
      </c>
      <c r="I401" s="2">
        <v>196849</v>
      </c>
      <c r="J401" s="3">
        <f>+dataMercanciaContenedores[[#This Row],[Toneladas en contenedores desembarcadas en cabotaje con carga]]+dataMercanciaContenedores[[#This Row],[Toneladas en contenedores desembarcadas en cabotaje vacíos]]</f>
        <v>419255</v>
      </c>
      <c r="K401" s="3">
        <f>+dataMercanciaContenedores[[#This Row],[Toneladas en contenedores embarcadas en cabotaje con carga]]+dataMercanciaContenedores[[#This Row],[Toneladas en contenedores desembarcadas en cabotaje con carga]]</f>
        <v>1265206.9516666671</v>
      </c>
      <c r="L401" s="3">
        <f>+dataMercanciaContenedores[[#This Row],[Toneladas en contenedores embarcadas en cabotaje vacíos]]+dataMercanciaContenedores[[#This Row],[Toneladas en contenedores desembarcadas en cabotaje vacíos]]</f>
        <v>238096</v>
      </c>
      <c r="M401" s="3">
        <f>+dataMercanciaContenedores[[#This Row],[TOTAL toneladas en contenedores en cabotaje con carga]]+dataMercanciaContenedores[[#This Row],[TOTAL toneladas en contenedores en cabotaje vacíos]]</f>
        <v>1503302.9516666671</v>
      </c>
      <c r="N401" s="2">
        <v>14977681</v>
      </c>
      <c r="O401" s="2">
        <v>468544</v>
      </c>
      <c r="P401" s="3">
        <f>+dataMercanciaContenedores[[#This Row],[Toneladas en contenedores embarcadas en exterior con carga]]+dataMercanciaContenedores[[#This Row],[Toneladas en contenedores embarcadas en exterior vacíos]]</f>
        <v>15446225</v>
      </c>
      <c r="Q401" s="2">
        <v>12156248</v>
      </c>
      <c r="R401" s="2">
        <v>805448</v>
      </c>
      <c r="S401" s="3">
        <f>+dataMercanciaContenedores[[#This Row],[Toneladas en contenedores desembarcadas en exterior con carga]]+dataMercanciaContenedores[[#This Row],[Toneladas en contenedores desembarcadas en exterior vacíos]]</f>
        <v>12961696</v>
      </c>
      <c r="T401" s="3">
        <f>+dataMercanciaContenedores[[#This Row],[Toneladas en contenedores embarcadas en exterior con carga]]+dataMercanciaContenedores[[#This Row],[Toneladas en contenedores desembarcadas en exterior con carga]]</f>
        <v>27133929</v>
      </c>
      <c r="U401" s="3">
        <f>+dataMercanciaContenedores[[#This Row],[Toneladas en contenedores embarcadas en exterior vacíos]]+dataMercanciaContenedores[[#This Row],[Toneladas en contenedores desembarcadas en exterior vacíos]]</f>
        <v>1273992</v>
      </c>
      <c r="V401" s="3">
        <f>+dataMercanciaContenedores[[#This Row],[TOTAL toneladas en contenedores en exterior con carga]]+dataMercanciaContenedores[[#This Row],[TOTAL toneladas en contenedores en exterior vacíos]]</f>
        <v>28407921</v>
      </c>
      <c r="W401" s="3">
        <f>+dataMercanciaContenedores[[#This Row],[Toneladas en contenedores embarcadas en cabotaje con carga]]+dataMercanciaContenedores[[#This Row],[Toneladas en contenedores embarcadas en exterior con carga]]</f>
        <v>16020481.951666666</v>
      </c>
      <c r="X401" s="3">
        <f>+dataMercanciaContenedores[[#This Row],[Toneladas en contenedores embarcadas en cabotaje vacíos]]+dataMercanciaContenedores[[#This Row],[Toneladas en contenedores embarcadas en exterior vacíos]]</f>
        <v>509791</v>
      </c>
      <c r="Y401" s="3">
        <f>+dataMercanciaContenedores[[#This Row],[TOTAL Toneladas en contenedores con carga embarcadas]]+dataMercanciaContenedores[[#This Row],[TOTAL Toneladas en contenedores vacíos embarcadas]]</f>
        <v>16530272.951666666</v>
      </c>
      <c r="Z401" s="3">
        <f>+dataMercanciaContenedores[[#This Row],[Toneladas en contenedores desembarcadas en cabotaje con carga]]+dataMercanciaContenedores[[#This Row],[Toneladas en contenedores desembarcadas en exterior con carga]]</f>
        <v>12378654</v>
      </c>
      <c r="AA401" s="3">
        <f>+dataMercanciaContenedores[[#This Row],[Toneladas en contenedores desembarcadas en cabotaje vacíos]]+dataMercanciaContenedores[[#This Row],[Toneladas en contenedores desembarcadas en exterior vacíos]]</f>
        <v>1002297</v>
      </c>
      <c r="AB401" s="3">
        <f>+dataMercanciaContenedores[[#This Row],[TOTAL Toneladas en contenedores con carga desembarcadas]]+dataMercanciaContenedores[[#This Row],[TOTAL Toneladas en contenedores vacíos desembarcadas]]</f>
        <v>13380951</v>
      </c>
      <c r="AC401" s="3">
        <f>+dataMercanciaContenedores[[#This Row],[TOTAL toneladas embarcadas en contenedor]]+dataMercanciaContenedores[[#This Row],[TOTAL toneladas desembarcadas en contenedor]]</f>
        <v>29911223.951666668</v>
      </c>
    </row>
    <row r="402" spans="1:29" hidden="1" x14ac:dyDescent="0.2">
      <c r="A402" s="1">
        <v>2017</v>
      </c>
      <c r="B402" s="1" t="s">
        <v>18</v>
      </c>
      <c r="C402" s="1" t="s">
        <v>40</v>
      </c>
      <c r="D402" s="1" t="s">
        <v>41</v>
      </c>
      <c r="E402" s="2">
        <v>236621</v>
      </c>
      <c r="F402" s="2">
        <v>4180</v>
      </c>
      <c r="G402" s="3">
        <f>+dataMercanciaContenedores[[#This Row],[Toneladas en contenedores embarcadas en cabotaje con carga]]+dataMercanciaContenedores[[#This Row],[Toneladas en contenedores embarcadas en cabotaje vacíos]]</f>
        <v>240801</v>
      </c>
      <c r="H402" s="2">
        <v>35673</v>
      </c>
      <c r="I402" s="2">
        <v>96489</v>
      </c>
      <c r="J402" s="3">
        <f>+dataMercanciaContenedores[[#This Row],[Toneladas en contenedores desembarcadas en cabotaje con carga]]+dataMercanciaContenedores[[#This Row],[Toneladas en contenedores desembarcadas en cabotaje vacíos]]</f>
        <v>132162</v>
      </c>
      <c r="K402" s="3">
        <f>+dataMercanciaContenedores[[#This Row],[Toneladas en contenedores embarcadas en cabotaje con carga]]+dataMercanciaContenedores[[#This Row],[Toneladas en contenedores desembarcadas en cabotaje con carga]]</f>
        <v>272294</v>
      </c>
      <c r="L402" s="3">
        <f>+dataMercanciaContenedores[[#This Row],[Toneladas en contenedores embarcadas en cabotaje vacíos]]+dataMercanciaContenedores[[#This Row],[Toneladas en contenedores desembarcadas en cabotaje vacíos]]</f>
        <v>100669</v>
      </c>
      <c r="M402" s="3">
        <f>+dataMercanciaContenedores[[#This Row],[TOTAL toneladas en contenedores en cabotaje con carga]]+dataMercanciaContenedores[[#This Row],[TOTAL toneladas en contenedores en cabotaje vacíos]]</f>
        <v>372963</v>
      </c>
      <c r="N402" s="2">
        <v>3763613</v>
      </c>
      <c r="O402" s="2">
        <v>14661</v>
      </c>
      <c r="P402" s="3">
        <f>+dataMercanciaContenedores[[#This Row],[Toneladas en contenedores embarcadas en exterior con carga]]+dataMercanciaContenedores[[#This Row],[Toneladas en contenedores embarcadas en exterior vacíos]]</f>
        <v>3778274</v>
      </c>
      <c r="Q402" s="2">
        <v>2111938</v>
      </c>
      <c r="R402" s="2">
        <v>201386</v>
      </c>
      <c r="S402" s="3">
        <f>+dataMercanciaContenedores[[#This Row],[Toneladas en contenedores desembarcadas en exterior con carga]]+dataMercanciaContenedores[[#This Row],[Toneladas en contenedores desembarcadas en exterior vacíos]]</f>
        <v>2313324</v>
      </c>
      <c r="T402" s="3">
        <f>+dataMercanciaContenedores[[#This Row],[Toneladas en contenedores embarcadas en exterior con carga]]+dataMercanciaContenedores[[#This Row],[Toneladas en contenedores desembarcadas en exterior con carga]]</f>
        <v>5875551</v>
      </c>
      <c r="U402" s="3">
        <f>+dataMercanciaContenedores[[#This Row],[Toneladas en contenedores embarcadas en exterior vacíos]]+dataMercanciaContenedores[[#This Row],[Toneladas en contenedores desembarcadas en exterior vacíos]]</f>
        <v>216047</v>
      </c>
      <c r="V402" s="3">
        <f>+dataMercanciaContenedores[[#This Row],[TOTAL toneladas en contenedores en exterior con carga]]+dataMercanciaContenedores[[#This Row],[TOTAL toneladas en contenedores en exterior vacíos]]</f>
        <v>6091598</v>
      </c>
      <c r="W402" s="3">
        <f>+dataMercanciaContenedores[[#This Row],[Toneladas en contenedores embarcadas en cabotaje con carga]]+dataMercanciaContenedores[[#This Row],[Toneladas en contenedores embarcadas en exterior con carga]]</f>
        <v>4000234</v>
      </c>
      <c r="X402" s="3">
        <f>+dataMercanciaContenedores[[#This Row],[Toneladas en contenedores embarcadas en cabotaje vacíos]]+dataMercanciaContenedores[[#This Row],[Toneladas en contenedores embarcadas en exterior vacíos]]</f>
        <v>18841</v>
      </c>
      <c r="Y402" s="3">
        <f>+dataMercanciaContenedores[[#This Row],[TOTAL Toneladas en contenedores con carga embarcadas]]+dataMercanciaContenedores[[#This Row],[TOTAL Toneladas en contenedores vacíos embarcadas]]</f>
        <v>4019075</v>
      </c>
      <c r="Z402" s="3">
        <f>+dataMercanciaContenedores[[#This Row],[Toneladas en contenedores desembarcadas en cabotaje con carga]]+dataMercanciaContenedores[[#This Row],[Toneladas en contenedores desembarcadas en exterior con carga]]</f>
        <v>2147611</v>
      </c>
      <c r="AA402" s="3">
        <f>+dataMercanciaContenedores[[#This Row],[Toneladas en contenedores desembarcadas en cabotaje vacíos]]+dataMercanciaContenedores[[#This Row],[Toneladas en contenedores desembarcadas en exterior vacíos]]</f>
        <v>297875</v>
      </c>
      <c r="AB402" s="3">
        <f>+dataMercanciaContenedores[[#This Row],[TOTAL Toneladas en contenedores con carga desembarcadas]]+dataMercanciaContenedores[[#This Row],[TOTAL Toneladas en contenedores vacíos desembarcadas]]</f>
        <v>2445486</v>
      </c>
      <c r="AC402" s="3">
        <f>+dataMercanciaContenedores[[#This Row],[TOTAL toneladas embarcadas en contenedor]]+dataMercanciaContenedores[[#This Row],[TOTAL toneladas desembarcadas en contenedor]]</f>
        <v>6464561</v>
      </c>
    </row>
    <row r="403" spans="1:29" hidden="1" x14ac:dyDescent="0.2">
      <c r="A403" s="1">
        <v>2017</v>
      </c>
      <c r="B403" s="1" t="s">
        <v>19</v>
      </c>
      <c r="C403" s="1" t="s">
        <v>40</v>
      </c>
      <c r="D403" s="1" t="s">
        <v>41</v>
      </c>
      <c r="E403" s="2">
        <v>755</v>
      </c>
      <c r="F403" s="2">
        <v>15472</v>
      </c>
      <c r="G403" s="3">
        <f>+dataMercanciaContenedores[[#This Row],[Toneladas en contenedores embarcadas en cabotaje con carga]]+dataMercanciaContenedores[[#This Row],[Toneladas en contenedores embarcadas en cabotaje vacíos]]</f>
        <v>16227</v>
      </c>
      <c r="H403" s="2">
        <v>5091</v>
      </c>
      <c r="I403" s="2">
        <v>15582</v>
      </c>
      <c r="J403" s="3">
        <f>+dataMercanciaContenedores[[#This Row],[Toneladas en contenedores desembarcadas en cabotaje con carga]]+dataMercanciaContenedores[[#This Row],[Toneladas en contenedores desembarcadas en cabotaje vacíos]]</f>
        <v>20673</v>
      </c>
      <c r="K403" s="3">
        <f>+dataMercanciaContenedores[[#This Row],[Toneladas en contenedores embarcadas en cabotaje con carga]]+dataMercanciaContenedores[[#This Row],[Toneladas en contenedores desembarcadas en cabotaje con carga]]</f>
        <v>5846</v>
      </c>
      <c r="L403" s="3">
        <f>+dataMercanciaContenedores[[#This Row],[Toneladas en contenedores embarcadas en cabotaje vacíos]]+dataMercanciaContenedores[[#This Row],[Toneladas en contenedores desembarcadas en cabotaje vacíos]]</f>
        <v>31054</v>
      </c>
      <c r="M403" s="3">
        <f>+dataMercanciaContenedores[[#This Row],[TOTAL toneladas en contenedores en cabotaje con carga]]+dataMercanciaContenedores[[#This Row],[TOTAL toneladas en contenedores en cabotaje vacíos]]</f>
        <v>36900</v>
      </c>
      <c r="N403" s="2">
        <v>659132</v>
      </c>
      <c r="O403" s="2">
        <v>3515</v>
      </c>
      <c r="P403" s="3">
        <f>+dataMercanciaContenedores[[#This Row],[Toneladas en contenedores embarcadas en exterior con carga]]+dataMercanciaContenedores[[#This Row],[Toneladas en contenedores embarcadas en exterior vacíos]]</f>
        <v>662647</v>
      </c>
      <c r="Q403" s="2">
        <v>504090</v>
      </c>
      <c r="R403" s="2">
        <v>19967</v>
      </c>
      <c r="S403" s="3">
        <f>+dataMercanciaContenedores[[#This Row],[Toneladas en contenedores desembarcadas en exterior con carga]]+dataMercanciaContenedores[[#This Row],[Toneladas en contenedores desembarcadas en exterior vacíos]]</f>
        <v>524057</v>
      </c>
      <c r="T403" s="3">
        <f>+dataMercanciaContenedores[[#This Row],[Toneladas en contenedores embarcadas en exterior con carga]]+dataMercanciaContenedores[[#This Row],[Toneladas en contenedores desembarcadas en exterior con carga]]</f>
        <v>1163222</v>
      </c>
      <c r="U403" s="3">
        <f>+dataMercanciaContenedores[[#This Row],[Toneladas en contenedores embarcadas en exterior vacíos]]+dataMercanciaContenedores[[#This Row],[Toneladas en contenedores desembarcadas en exterior vacíos]]</f>
        <v>23482</v>
      </c>
      <c r="V403" s="3">
        <f>+dataMercanciaContenedores[[#This Row],[TOTAL toneladas en contenedores en exterior con carga]]+dataMercanciaContenedores[[#This Row],[TOTAL toneladas en contenedores en exterior vacíos]]</f>
        <v>1186704</v>
      </c>
      <c r="W403" s="3">
        <f>+dataMercanciaContenedores[[#This Row],[Toneladas en contenedores embarcadas en cabotaje con carga]]+dataMercanciaContenedores[[#This Row],[Toneladas en contenedores embarcadas en exterior con carga]]</f>
        <v>659887</v>
      </c>
      <c r="X403" s="3">
        <f>+dataMercanciaContenedores[[#This Row],[Toneladas en contenedores embarcadas en cabotaje vacíos]]+dataMercanciaContenedores[[#This Row],[Toneladas en contenedores embarcadas en exterior vacíos]]</f>
        <v>18987</v>
      </c>
      <c r="Y403" s="3">
        <f>+dataMercanciaContenedores[[#This Row],[TOTAL Toneladas en contenedores con carga embarcadas]]+dataMercanciaContenedores[[#This Row],[TOTAL Toneladas en contenedores vacíos embarcadas]]</f>
        <v>678874</v>
      </c>
      <c r="Z403" s="3">
        <f>+dataMercanciaContenedores[[#This Row],[Toneladas en contenedores desembarcadas en cabotaje con carga]]+dataMercanciaContenedores[[#This Row],[Toneladas en contenedores desembarcadas en exterior con carga]]</f>
        <v>509181</v>
      </c>
      <c r="AA403" s="3">
        <f>+dataMercanciaContenedores[[#This Row],[Toneladas en contenedores desembarcadas en cabotaje vacíos]]+dataMercanciaContenedores[[#This Row],[Toneladas en contenedores desembarcadas en exterior vacíos]]</f>
        <v>35549</v>
      </c>
      <c r="AB403" s="3">
        <f>+dataMercanciaContenedores[[#This Row],[TOTAL Toneladas en contenedores con carga desembarcadas]]+dataMercanciaContenedores[[#This Row],[TOTAL Toneladas en contenedores vacíos desembarcadas]]</f>
        <v>544730</v>
      </c>
      <c r="AC403" s="3">
        <f>+dataMercanciaContenedores[[#This Row],[TOTAL toneladas embarcadas en contenedor]]+dataMercanciaContenedores[[#This Row],[TOTAL toneladas desembarcadas en contenedor]]</f>
        <v>1223604</v>
      </c>
    </row>
    <row r="404" spans="1:29" hidden="1" x14ac:dyDescent="0.2">
      <c r="A404" s="1">
        <v>2017</v>
      </c>
      <c r="B404" s="1" t="s">
        <v>20</v>
      </c>
      <c r="C404" s="1" t="s">
        <v>40</v>
      </c>
      <c r="D404" s="1" t="s">
        <v>41</v>
      </c>
      <c r="E404" s="2">
        <v>13447</v>
      </c>
      <c r="F404" s="2">
        <v>1408</v>
      </c>
      <c r="G404" s="3">
        <f>+dataMercanciaContenedores[[#This Row],[Toneladas en contenedores embarcadas en cabotaje con carga]]+dataMercanciaContenedores[[#This Row],[Toneladas en contenedores embarcadas en cabotaje vacíos]]</f>
        <v>14855</v>
      </c>
      <c r="H404" s="2">
        <v>273</v>
      </c>
      <c r="I404" s="2">
        <v>9128</v>
      </c>
      <c r="J404" s="3">
        <f>+dataMercanciaContenedores[[#This Row],[Toneladas en contenedores desembarcadas en cabotaje con carga]]+dataMercanciaContenedores[[#This Row],[Toneladas en contenedores desembarcadas en cabotaje vacíos]]</f>
        <v>9401</v>
      </c>
      <c r="K404" s="3">
        <f>+dataMercanciaContenedores[[#This Row],[Toneladas en contenedores embarcadas en cabotaje con carga]]+dataMercanciaContenedores[[#This Row],[Toneladas en contenedores desembarcadas en cabotaje con carga]]</f>
        <v>13720</v>
      </c>
      <c r="L404" s="3">
        <f>+dataMercanciaContenedores[[#This Row],[Toneladas en contenedores embarcadas en cabotaje vacíos]]+dataMercanciaContenedores[[#This Row],[Toneladas en contenedores desembarcadas en cabotaje vacíos]]</f>
        <v>10536</v>
      </c>
      <c r="M404" s="3">
        <f>+dataMercanciaContenedores[[#This Row],[TOTAL toneladas en contenedores en cabotaje con carga]]+dataMercanciaContenedores[[#This Row],[TOTAL toneladas en contenedores en cabotaje vacíos]]</f>
        <v>24256</v>
      </c>
      <c r="N404" s="2">
        <v>2676371</v>
      </c>
      <c r="O404" s="2">
        <v>5925</v>
      </c>
      <c r="P404" s="3">
        <f>+dataMercanciaContenedores[[#This Row],[Toneladas en contenedores embarcadas en exterior con carga]]+dataMercanciaContenedores[[#This Row],[Toneladas en contenedores embarcadas en exterior vacíos]]</f>
        <v>2682296</v>
      </c>
      <c r="Q404" s="2">
        <v>370922</v>
      </c>
      <c r="R404" s="2">
        <v>199146</v>
      </c>
      <c r="S404" s="3">
        <f>+dataMercanciaContenedores[[#This Row],[Toneladas en contenedores desembarcadas en exterior con carga]]+dataMercanciaContenedores[[#This Row],[Toneladas en contenedores desembarcadas en exterior vacíos]]</f>
        <v>570068</v>
      </c>
      <c r="T404" s="3">
        <f>+dataMercanciaContenedores[[#This Row],[Toneladas en contenedores embarcadas en exterior con carga]]+dataMercanciaContenedores[[#This Row],[Toneladas en contenedores desembarcadas en exterior con carga]]</f>
        <v>3047293</v>
      </c>
      <c r="U404" s="3">
        <f>+dataMercanciaContenedores[[#This Row],[Toneladas en contenedores embarcadas en exterior vacíos]]+dataMercanciaContenedores[[#This Row],[Toneladas en contenedores desembarcadas en exterior vacíos]]</f>
        <v>205071</v>
      </c>
      <c r="V404" s="3">
        <f>+dataMercanciaContenedores[[#This Row],[TOTAL toneladas en contenedores en exterior con carga]]+dataMercanciaContenedores[[#This Row],[TOTAL toneladas en contenedores en exterior vacíos]]</f>
        <v>3252364</v>
      </c>
      <c r="W404" s="3">
        <f>+dataMercanciaContenedores[[#This Row],[Toneladas en contenedores embarcadas en cabotaje con carga]]+dataMercanciaContenedores[[#This Row],[Toneladas en contenedores embarcadas en exterior con carga]]</f>
        <v>2689818</v>
      </c>
      <c r="X404" s="3">
        <f>+dataMercanciaContenedores[[#This Row],[Toneladas en contenedores embarcadas en cabotaje vacíos]]+dataMercanciaContenedores[[#This Row],[Toneladas en contenedores embarcadas en exterior vacíos]]</f>
        <v>7333</v>
      </c>
      <c r="Y404" s="3">
        <f>+dataMercanciaContenedores[[#This Row],[TOTAL Toneladas en contenedores con carga embarcadas]]+dataMercanciaContenedores[[#This Row],[TOTAL Toneladas en contenedores vacíos embarcadas]]</f>
        <v>2697151</v>
      </c>
      <c r="Z404" s="3">
        <f>+dataMercanciaContenedores[[#This Row],[Toneladas en contenedores desembarcadas en cabotaje con carga]]+dataMercanciaContenedores[[#This Row],[Toneladas en contenedores desembarcadas en exterior con carga]]</f>
        <v>371195</v>
      </c>
      <c r="AA404" s="3">
        <f>+dataMercanciaContenedores[[#This Row],[Toneladas en contenedores desembarcadas en cabotaje vacíos]]+dataMercanciaContenedores[[#This Row],[Toneladas en contenedores desembarcadas en exterior vacíos]]</f>
        <v>208274</v>
      </c>
      <c r="AB404" s="3">
        <f>+dataMercanciaContenedores[[#This Row],[TOTAL Toneladas en contenedores con carga desembarcadas]]+dataMercanciaContenedores[[#This Row],[TOTAL Toneladas en contenedores vacíos desembarcadas]]</f>
        <v>579469</v>
      </c>
      <c r="AC404" s="3">
        <f>+dataMercanciaContenedores[[#This Row],[TOTAL toneladas embarcadas en contenedor]]+dataMercanciaContenedores[[#This Row],[TOTAL toneladas desembarcadas en contenedor]]</f>
        <v>3276620</v>
      </c>
    </row>
    <row r="405" spans="1:29" hidden="1" x14ac:dyDescent="0.2">
      <c r="A405" s="1">
        <v>2017</v>
      </c>
      <c r="B405" s="1" t="s">
        <v>21</v>
      </c>
      <c r="C405" s="1" t="s">
        <v>40</v>
      </c>
      <c r="D405" s="1" t="s">
        <v>41</v>
      </c>
      <c r="E405" s="2">
        <v>58059</v>
      </c>
      <c r="F405" s="2">
        <v>9766</v>
      </c>
      <c r="G405" s="3">
        <f>+dataMercanciaContenedores[[#This Row],[Toneladas en contenedores embarcadas en cabotaje con carga]]+dataMercanciaContenedores[[#This Row],[Toneladas en contenedores embarcadas en cabotaje vacíos]]</f>
        <v>67825</v>
      </c>
      <c r="H405" s="2">
        <v>48050</v>
      </c>
      <c r="I405" s="2">
        <v>9238</v>
      </c>
      <c r="J405" s="3">
        <f>+dataMercanciaContenedores[[#This Row],[Toneladas en contenedores desembarcadas en cabotaje con carga]]+dataMercanciaContenedores[[#This Row],[Toneladas en contenedores desembarcadas en cabotaje vacíos]]</f>
        <v>57288</v>
      </c>
      <c r="K405" s="3">
        <f>+dataMercanciaContenedores[[#This Row],[Toneladas en contenedores embarcadas en cabotaje con carga]]+dataMercanciaContenedores[[#This Row],[Toneladas en contenedores desembarcadas en cabotaje con carga]]</f>
        <v>106109</v>
      </c>
      <c r="L405" s="3">
        <f>+dataMercanciaContenedores[[#This Row],[Toneladas en contenedores embarcadas en cabotaje vacíos]]+dataMercanciaContenedores[[#This Row],[Toneladas en contenedores desembarcadas en cabotaje vacíos]]</f>
        <v>19004</v>
      </c>
      <c r="M405" s="3">
        <f>+dataMercanciaContenedores[[#This Row],[TOTAL toneladas en contenedores en cabotaje con carga]]+dataMercanciaContenedores[[#This Row],[TOTAL toneladas en contenedores en cabotaje vacíos]]</f>
        <v>125113</v>
      </c>
      <c r="N405" s="2">
        <v>0</v>
      </c>
      <c r="O405" s="2">
        <v>0</v>
      </c>
      <c r="P405" s="3">
        <f>+dataMercanciaContenedores[[#This Row],[Toneladas en contenedores embarcadas en exterior con carga]]+dataMercanciaContenedores[[#This Row],[Toneladas en contenedores embarcadas en exterior vacíos]]</f>
        <v>0</v>
      </c>
      <c r="Q405" s="2">
        <v>104</v>
      </c>
      <c r="R405" s="2">
        <v>0</v>
      </c>
      <c r="S405" s="3">
        <f>+dataMercanciaContenedores[[#This Row],[Toneladas en contenedores desembarcadas en exterior con carga]]+dataMercanciaContenedores[[#This Row],[Toneladas en contenedores desembarcadas en exterior vacíos]]</f>
        <v>104</v>
      </c>
      <c r="T405" s="3">
        <f>+dataMercanciaContenedores[[#This Row],[Toneladas en contenedores embarcadas en exterior con carga]]+dataMercanciaContenedores[[#This Row],[Toneladas en contenedores desembarcadas en exterior con carga]]</f>
        <v>104</v>
      </c>
      <c r="U405" s="3">
        <f>+dataMercanciaContenedores[[#This Row],[Toneladas en contenedores embarcadas en exterior vacíos]]+dataMercanciaContenedores[[#This Row],[Toneladas en contenedores desembarcadas en exterior vacíos]]</f>
        <v>0</v>
      </c>
      <c r="V405" s="3">
        <f>+dataMercanciaContenedores[[#This Row],[TOTAL toneladas en contenedores en exterior con carga]]+dataMercanciaContenedores[[#This Row],[TOTAL toneladas en contenedores en exterior vacíos]]</f>
        <v>104</v>
      </c>
      <c r="W405" s="3">
        <f>+dataMercanciaContenedores[[#This Row],[Toneladas en contenedores embarcadas en cabotaje con carga]]+dataMercanciaContenedores[[#This Row],[Toneladas en contenedores embarcadas en exterior con carga]]</f>
        <v>58059</v>
      </c>
      <c r="X405" s="3">
        <f>+dataMercanciaContenedores[[#This Row],[Toneladas en contenedores embarcadas en cabotaje vacíos]]+dataMercanciaContenedores[[#This Row],[Toneladas en contenedores embarcadas en exterior vacíos]]</f>
        <v>9766</v>
      </c>
      <c r="Y405" s="3">
        <f>+dataMercanciaContenedores[[#This Row],[TOTAL Toneladas en contenedores con carga embarcadas]]+dataMercanciaContenedores[[#This Row],[TOTAL Toneladas en contenedores vacíos embarcadas]]</f>
        <v>67825</v>
      </c>
      <c r="Z405" s="3">
        <f>+dataMercanciaContenedores[[#This Row],[Toneladas en contenedores desembarcadas en cabotaje con carga]]+dataMercanciaContenedores[[#This Row],[Toneladas en contenedores desembarcadas en exterior con carga]]</f>
        <v>48154</v>
      </c>
      <c r="AA405" s="3">
        <f>+dataMercanciaContenedores[[#This Row],[Toneladas en contenedores desembarcadas en cabotaje vacíos]]+dataMercanciaContenedores[[#This Row],[Toneladas en contenedores desembarcadas en exterior vacíos]]</f>
        <v>9238</v>
      </c>
      <c r="AB405" s="3">
        <f>+dataMercanciaContenedores[[#This Row],[TOTAL Toneladas en contenedores con carga desembarcadas]]+dataMercanciaContenedores[[#This Row],[TOTAL Toneladas en contenedores vacíos desembarcadas]]</f>
        <v>57392</v>
      </c>
      <c r="AC405" s="3">
        <f>+dataMercanciaContenedores[[#This Row],[TOTAL toneladas embarcadas en contenedor]]+dataMercanciaContenedores[[#This Row],[TOTAL toneladas desembarcadas en contenedor]]</f>
        <v>125217</v>
      </c>
    </row>
    <row r="406" spans="1:29" hidden="1" x14ac:dyDescent="0.2">
      <c r="A406" s="1">
        <v>2017</v>
      </c>
      <c r="B406" s="1" t="s">
        <v>22</v>
      </c>
      <c r="C406" s="1" t="s">
        <v>40</v>
      </c>
      <c r="D406" s="1" t="s">
        <v>41</v>
      </c>
      <c r="E406" s="2">
        <v>0</v>
      </c>
      <c r="F406" s="2">
        <v>317</v>
      </c>
      <c r="G406" s="3">
        <f>+dataMercanciaContenedores[[#This Row],[Toneladas en contenedores embarcadas en cabotaje con carga]]+dataMercanciaContenedores[[#This Row],[Toneladas en contenedores embarcadas en cabotaje vacíos]]</f>
        <v>317</v>
      </c>
      <c r="H406" s="2">
        <v>4</v>
      </c>
      <c r="I406" s="2">
        <v>0</v>
      </c>
      <c r="J406" s="3">
        <f>+dataMercanciaContenedores[[#This Row],[Toneladas en contenedores desembarcadas en cabotaje con carga]]+dataMercanciaContenedores[[#This Row],[Toneladas en contenedores desembarcadas en cabotaje vacíos]]</f>
        <v>4</v>
      </c>
      <c r="K406" s="3">
        <f>+dataMercanciaContenedores[[#This Row],[Toneladas en contenedores embarcadas en cabotaje con carga]]+dataMercanciaContenedores[[#This Row],[Toneladas en contenedores desembarcadas en cabotaje con carga]]</f>
        <v>4</v>
      </c>
      <c r="L406" s="3">
        <f>+dataMercanciaContenedores[[#This Row],[Toneladas en contenedores embarcadas en cabotaje vacíos]]+dataMercanciaContenedores[[#This Row],[Toneladas en contenedores desembarcadas en cabotaje vacíos]]</f>
        <v>317</v>
      </c>
      <c r="M406" s="3">
        <f>+dataMercanciaContenedores[[#This Row],[TOTAL toneladas en contenedores en cabotaje con carga]]+dataMercanciaContenedores[[#This Row],[TOTAL toneladas en contenedores en cabotaje vacíos]]</f>
        <v>321</v>
      </c>
      <c r="N406" s="2">
        <v>1337</v>
      </c>
      <c r="O406" s="2">
        <v>22</v>
      </c>
      <c r="P406" s="3">
        <f>+dataMercanciaContenedores[[#This Row],[Toneladas en contenedores embarcadas en exterior con carga]]+dataMercanciaContenedores[[#This Row],[Toneladas en contenedores embarcadas en exterior vacíos]]</f>
        <v>1359</v>
      </c>
      <c r="Q406" s="2">
        <v>59</v>
      </c>
      <c r="R406" s="2">
        <v>496</v>
      </c>
      <c r="S406" s="3">
        <f>+dataMercanciaContenedores[[#This Row],[Toneladas en contenedores desembarcadas en exterior con carga]]+dataMercanciaContenedores[[#This Row],[Toneladas en contenedores desembarcadas en exterior vacíos]]</f>
        <v>555</v>
      </c>
      <c r="T406" s="3">
        <f>+dataMercanciaContenedores[[#This Row],[Toneladas en contenedores embarcadas en exterior con carga]]+dataMercanciaContenedores[[#This Row],[Toneladas en contenedores desembarcadas en exterior con carga]]</f>
        <v>1396</v>
      </c>
      <c r="U406" s="3">
        <f>+dataMercanciaContenedores[[#This Row],[Toneladas en contenedores embarcadas en exterior vacíos]]+dataMercanciaContenedores[[#This Row],[Toneladas en contenedores desembarcadas en exterior vacíos]]</f>
        <v>518</v>
      </c>
      <c r="V406" s="3">
        <f>+dataMercanciaContenedores[[#This Row],[TOTAL toneladas en contenedores en exterior con carga]]+dataMercanciaContenedores[[#This Row],[TOTAL toneladas en contenedores en exterior vacíos]]</f>
        <v>1914</v>
      </c>
      <c r="W406" s="3">
        <f>+dataMercanciaContenedores[[#This Row],[Toneladas en contenedores embarcadas en cabotaje con carga]]+dataMercanciaContenedores[[#This Row],[Toneladas en contenedores embarcadas en exterior con carga]]</f>
        <v>1337</v>
      </c>
      <c r="X406" s="3">
        <f>+dataMercanciaContenedores[[#This Row],[Toneladas en contenedores embarcadas en cabotaje vacíos]]+dataMercanciaContenedores[[#This Row],[Toneladas en contenedores embarcadas en exterior vacíos]]</f>
        <v>339</v>
      </c>
      <c r="Y406" s="3">
        <f>+dataMercanciaContenedores[[#This Row],[TOTAL Toneladas en contenedores con carga embarcadas]]+dataMercanciaContenedores[[#This Row],[TOTAL Toneladas en contenedores vacíos embarcadas]]</f>
        <v>1676</v>
      </c>
      <c r="Z406" s="3">
        <f>+dataMercanciaContenedores[[#This Row],[Toneladas en contenedores desembarcadas en cabotaje con carga]]+dataMercanciaContenedores[[#This Row],[Toneladas en contenedores desembarcadas en exterior con carga]]</f>
        <v>63</v>
      </c>
      <c r="AA406" s="3">
        <f>+dataMercanciaContenedores[[#This Row],[Toneladas en contenedores desembarcadas en cabotaje vacíos]]+dataMercanciaContenedores[[#This Row],[Toneladas en contenedores desembarcadas en exterior vacíos]]</f>
        <v>496</v>
      </c>
      <c r="AB406" s="3">
        <f>+dataMercanciaContenedores[[#This Row],[TOTAL Toneladas en contenedores con carga desembarcadas]]+dataMercanciaContenedores[[#This Row],[TOTAL Toneladas en contenedores vacíos desembarcadas]]</f>
        <v>559</v>
      </c>
      <c r="AC406" s="3">
        <f>+dataMercanciaContenedores[[#This Row],[TOTAL toneladas embarcadas en contenedor]]+dataMercanciaContenedores[[#This Row],[TOTAL toneladas desembarcadas en contenedor]]</f>
        <v>2235</v>
      </c>
    </row>
    <row r="407" spans="1:29" hidden="1" x14ac:dyDescent="0.2">
      <c r="A407" s="1">
        <v>2017</v>
      </c>
      <c r="B407" s="1" t="s">
        <v>23</v>
      </c>
      <c r="C407" s="1" t="s">
        <v>40</v>
      </c>
      <c r="D407" s="1" t="s">
        <v>41</v>
      </c>
      <c r="E407" s="2">
        <v>19919</v>
      </c>
      <c r="F407" s="2">
        <v>2078</v>
      </c>
      <c r="G407" s="3">
        <f>+dataMercanciaContenedores[[#This Row],[Toneladas en contenedores embarcadas en cabotaje con carga]]+dataMercanciaContenedores[[#This Row],[Toneladas en contenedores embarcadas en cabotaje vacíos]]</f>
        <v>21997</v>
      </c>
      <c r="H407" s="2">
        <v>548</v>
      </c>
      <c r="I407" s="2">
        <v>30147</v>
      </c>
      <c r="J407" s="3">
        <f>+dataMercanciaContenedores[[#This Row],[Toneladas en contenedores desembarcadas en cabotaje con carga]]+dataMercanciaContenedores[[#This Row],[Toneladas en contenedores desembarcadas en cabotaje vacíos]]</f>
        <v>30695</v>
      </c>
      <c r="K407" s="3">
        <f>+dataMercanciaContenedores[[#This Row],[Toneladas en contenedores embarcadas en cabotaje con carga]]+dataMercanciaContenedores[[#This Row],[Toneladas en contenedores desembarcadas en cabotaje con carga]]</f>
        <v>20467</v>
      </c>
      <c r="L407" s="3">
        <f>+dataMercanciaContenedores[[#This Row],[Toneladas en contenedores embarcadas en cabotaje vacíos]]+dataMercanciaContenedores[[#This Row],[Toneladas en contenedores desembarcadas en cabotaje vacíos]]</f>
        <v>32225</v>
      </c>
      <c r="M407" s="3">
        <f>+dataMercanciaContenedores[[#This Row],[TOTAL toneladas en contenedores en cabotaje con carga]]+dataMercanciaContenedores[[#This Row],[TOTAL toneladas en contenedores en cabotaje vacíos]]</f>
        <v>52692</v>
      </c>
      <c r="N407" s="2">
        <f>505984-5153</f>
        <v>500831</v>
      </c>
      <c r="O407" s="2">
        <v>3019</v>
      </c>
      <c r="P407" s="3">
        <f>+dataMercanciaContenedores[[#This Row],[Toneladas en contenedores embarcadas en exterior con carga]]+dataMercanciaContenedores[[#This Row],[Toneladas en contenedores embarcadas en exterior vacíos]]</f>
        <v>503850</v>
      </c>
      <c r="Q407" s="2">
        <f>332501+5153</f>
        <v>337654</v>
      </c>
      <c r="R407" s="2">
        <v>15149</v>
      </c>
      <c r="S407" s="3">
        <f>+dataMercanciaContenedores[[#This Row],[Toneladas en contenedores desembarcadas en exterior con carga]]+dataMercanciaContenedores[[#This Row],[Toneladas en contenedores desembarcadas en exterior vacíos]]</f>
        <v>352803</v>
      </c>
      <c r="T407" s="3">
        <f>+dataMercanciaContenedores[[#This Row],[Toneladas en contenedores embarcadas en exterior con carga]]+dataMercanciaContenedores[[#This Row],[Toneladas en contenedores desembarcadas en exterior con carga]]</f>
        <v>838485</v>
      </c>
      <c r="U407" s="3">
        <f>+dataMercanciaContenedores[[#This Row],[Toneladas en contenedores embarcadas en exterior vacíos]]+dataMercanciaContenedores[[#This Row],[Toneladas en contenedores desembarcadas en exterior vacíos]]</f>
        <v>18168</v>
      </c>
      <c r="V407" s="3">
        <f>+dataMercanciaContenedores[[#This Row],[TOTAL toneladas en contenedores en exterior con carga]]+dataMercanciaContenedores[[#This Row],[TOTAL toneladas en contenedores en exterior vacíos]]</f>
        <v>856653</v>
      </c>
      <c r="W407" s="3">
        <f>+dataMercanciaContenedores[[#This Row],[Toneladas en contenedores embarcadas en cabotaje con carga]]+dataMercanciaContenedores[[#This Row],[Toneladas en contenedores embarcadas en exterior con carga]]</f>
        <v>520750</v>
      </c>
      <c r="X407" s="3">
        <f>+dataMercanciaContenedores[[#This Row],[Toneladas en contenedores embarcadas en cabotaje vacíos]]+dataMercanciaContenedores[[#This Row],[Toneladas en contenedores embarcadas en exterior vacíos]]</f>
        <v>5097</v>
      </c>
      <c r="Y407" s="3">
        <f>+dataMercanciaContenedores[[#This Row],[TOTAL Toneladas en contenedores con carga embarcadas]]+dataMercanciaContenedores[[#This Row],[TOTAL Toneladas en contenedores vacíos embarcadas]]</f>
        <v>525847</v>
      </c>
      <c r="Z407" s="3">
        <f>+dataMercanciaContenedores[[#This Row],[Toneladas en contenedores desembarcadas en cabotaje con carga]]+dataMercanciaContenedores[[#This Row],[Toneladas en contenedores desembarcadas en exterior con carga]]</f>
        <v>338202</v>
      </c>
      <c r="AA407" s="3">
        <f>+dataMercanciaContenedores[[#This Row],[Toneladas en contenedores desembarcadas en cabotaje vacíos]]+dataMercanciaContenedores[[#This Row],[Toneladas en contenedores desembarcadas en exterior vacíos]]</f>
        <v>45296</v>
      </c>
      <c r="AB407" s="3">
        <f>+dataMercanciaContenedores[[#This Row],[TOTAL Toneladas en contenedores con carga desembarcadas]]+dataMercanciaContenedores[[#This Row],[TOTAL Toneladas en contenedores vacíos desembarcadas]]</f>
        <v>383498</v>
      </c>
      <c r="AC407" s="3">
        <f>+dataMercanciaContenedores[[#This Row],[TOTAL toneladas embarcadas en contenedor]]+dataMercanciaContenedores[[#This Row],[TOTAL toneladas desembarcadas en contenedor]]</f>
        <v>909345</v>
      </c>
    </row>
    <row r="408" spans="1:29" hidden="1" x14ac:dyDescent="0.2">
      <c r="A408" s="1">
        <v>2017</v>
      </c>
      <c r="B408" s="1" t="s">
        <v>24</v>
      </c>
      <c r="C408" s="1" t="s">
        <v>40</v>
      </c>
      <c r="D408" s="1" t="s">
        <v>41</v>
      </c>
      <c r="E408" s="2">
        <v>238733.73</v>
      </c>
      <c r="F408" s="2">
        <v>547</v>
      </c>
      <c r="G408" s="3">
        <f>+dataMercanciaContenedores[[#This Row],[Toneladas en contenedores embarcadas en cabotaje con carga]]+dataMercanciaContenedores[[#This Row],[Toneladas en contenedores embarcadas en cabotaje vacíos]]</f>
        <v>239280.73</v>
      </c>
      <c r="H408" s="2">
        <v>36366</v>
      </c>
      <c r="I408" s="2">
        <v>44163</v>
      </c>
      <c r="J408" s="3">
        <f>+dataMercanciaContenedores[[#This Row],[Toneladas en contenedores desembarcadas en cabotaje con carga]]+dataMercanciaContenedores[[#This Row],[Toneladas en contenedores desembarcadas en cabotaje vacíos]]</f>
        <v>80529</v>
      </c>
      <c r="K408" s="3">
        <f>+dataMercanciaContenedores[[#This Row],[Toneladas en contenedores embarcadas en cabotaje con carga]]+dataMercanciaContenedores[[#This Row],[Toneladas en contenedores desembarcadas en cabotaje con carga]]</f>
        <v>275099.73</v>
      </c>
      <c r="L408" s="3">
        <f>+dataMercanciaContenedores[[#This Row],[Toneladas en contenedores embarcadas en cabotaje vacíos]]+dataMercanciaContenedores[[#This Row],[Toneladas en contenedores desembarcadas en cabotaje vacíos]]</f>
        <v>44710</v>
      </c>
      <c r="M408" s="3">
        <f>+dataMercanciaContenedores[[#This Row],[TOTAL toneladas en contenedores en cabotaje con carga]]+dataMercanciaContenedores[[#This Row],[TOTAL toneladas en contenedores en cabotaje vacíos]]</f>
        <v>319809.73</v>
      </c>
      <c r="N408" s="2">
        <v>145769</v>
      </c>
      <c r="O408" s="2">
        <v>359</v>
      </c>
      <c r="P408" s="3">
        <f>+dataMercanciaContenedores[[#This Row],[Toneladas en contenedores embarcadas en exterior con carga]]+dataMercanciaContenedores[[#This Row],[Toneladas en contenedores embarcadas en exterior vacíos]]</f>
        <v>146128</v>
      </c>
      <c r="Q408" s="2">
        <v>31277</v>
      </c>
      <c r="R408" s="2">
        <v>2605</v>
      </c>
      <c r="S408" s="3">
        <f>+dataMercanciaContenedores[[#This Row],[Toneladas en contenedores desembarcadas en exterior con carga]]+dataMercanciaContenedores[[#This Row],[Toneladas en contenedores desembarcadas en exterior vacíos]]</f>
        <v>33882</v>
      </c>
      <c r="T408" s="3">
        <f>+dataMercanciaContenedores[[#This Row],[Toneladas en contenedores embarcadas en exterior con carga]]+dataMercanciaContenedores[[#This Row],[Toneladas en contenedores desembarcadas en exterior con carga]]</f>
        <v>177046</v>
      </c>
      <c r="U408" s="3">
        <f>+dataMercanciaContenedores[[#This Row],[Toneladas en contenedores embarcadas en exterior vacíos]]+dataMercanciaContenedores[[#This Row],[Toneladas en contenedores desembarcadas en exterior vacíos]]</f>
        <v>2964</v>
      </c>
      <c r="V408" s="3">
        <f>+dataMercanciaContenedores[[#This Row],[TOTAL toneladas en contenedores en exterior con carga]]+dataMercanciaContenedores[[#This Row],[TOTAL toneladas en contenedores en exterior vacíos]]</f>
        <v>180010</v>
      </c>
      <c r="W408" s="3">
        <f>+dataMercanciaContenedores[[#This Row],[Toneladas en contenedores embarcadas en cabotaje con carga]]+dataMercanciaContenedores[[#This Row],[Toneladas en contenedores embarcadas en exterior con carga]]</f>
        <v>384502.73</v>
      </c>
      <c r="X408" s="3">
        <f>+dataMercanciaContenedores[[#This Row],[Toneladas en contenedores embarcadas en cabotaje vacíos]]+dataMercanciaContenedores[[#This Row],[Toneladas en contenedores embarcadas en exterior vacíos]]</f>
        <v>906</v>
      </c>
      <c r="Y408" s="3">
        <f>+dataMercanciaContenedores[[#This Row],[TOTAL Toneladas en contenedores con carga embarcadas]]+dataMercanciaContenedores[[#This Row],[TOTAL Toneladas en contenedores vacíos embarcadas]]</f>
        <v>385408.73</v>
      </c>
      <c r="Z408" s="3">
        <f>+dataMercanciaContenedores[[#This Row],[Toneladas en contenedores desembarcadas en cabotaje con carga]]+dataMercanciaContenedores[[#This Row],[Toneladas en contenedores desembarcadas en exterior con carga]]</f>
        <v>67643</v>
      </c>
      <c r="AA408" s="3">
        <f>+dataMercanciaContenedores[[#This Row],[Toneladas en contenedores desembarcadas en cabotaje vacíos]]+dataMercanciaContenedores[[#This Row],[Toneladas en contenedores desembarcadas en exterior vacíos]]</f>
        <v>46768</v>
      </c>
      <c r="AB408" s="3">
        <f>+dataMercanciaContenedores[[#This Row],[TOTAL Toneladas en contenedores con carga desembarcadas]]+dataMercanciaContenedores[[#This Row],[TOTAL Toneladas en contenedores vacíos desembarcadas]]</f>
        <v>114411</v>
      </c>
      <c r="AC408" s="3">
        <f>+dataMercanciaContenedores[[#This Row],[TOTAL toneladas embarcadas en contenedor]]+dataMercanciaContenedores[[#This Row],[TOTAL toneladas desembarcadas en contenedor]]</f>
        <v>499819.73</v>
      </c>
    </row>
    <row r="409" spans="1:29" hidden="1" x14ac:dyDescent="0.2">
      <c r="A409" s="1">
        <v>2017</v>
      </c>
      <c r="B409" s="1" t="s">
        <v>25</v>
      </c>
      <c r="C409" s="1" t="s">
        <v>40</v>
      </c>
      <c r="D409" s="1" t="s">
        <v>41</v>
      </c>
      <c r="E409" s="2">
        <v>743704</v>
      </c>
      <c r="F409" s="2">
        <v>413947</v>
      </c>
      <c r="G409" s="3">
        <f>+dataMercanciaContenedores[[#This Row],[Toneladas en contenedores embarcadas en cabotaje con carga]]+dataMercanciaContenedores[[#This Row],[Toneladas en contenedores embarcadas en cabotaje vacíos]]</f>
        <v>1157651</v>
      </c>
      <c r="H409" s="2">
        <v>2583364</v>
      </c>
      <c r="I409" s="2">
        <v>26325</v>
      </c>
      <c r="J409" s="3">
        <f>+dataMercanciaContenedores[[#This Row],[Toneladas en contenedores desembarcadas en cabotaje con carga]]+dataMercanciaContenedores[[#This Row],[Toneladas en contenedores desembarcadas en cabotaje vacíos]]</f>
        <v>2609689</v>
      </c>
      <c r="K409" s="3">
        <f>+dataMercanciaContenedores[[#This Row],[Toneladas en contenedores embarcadas en cabotaje con carga]]+dataMercanciaContenedores[[#This Row],[Toneladas en contenedores desembarcadas en cabotaje con carga]]</f>
        <v>3327068</v>
      </c>
      <c r="L409" s="3">
        <f>+dataMercanciaContenedores[[#This Row],[Toneladas en contenedores embarcadas en cabotaje vacíos]]+dataMercanciaContenedores[[#This Row],[Toneladas en contenedores desembarcadas en cabotaje vacíos]]</f>
        <v>440272</v>
      </c>
      <c r="M409" s="3">
        <f>+dataMercanciaContenedores[[#This Row],[TOTAL toneladas en contenedores en cabotaje con carga]]+dataMercanciaContenedores[[#This Row],[TOTAL toneladas en contenedores en cabotaje vacíos]]</f>
        <v>3767340</v>
      </c>
      <c r="N409" s="2">
        <v>4140142</v>
      </c>
      <c r="O409" s="2">
        <v>202594</v>
      </c>
      <c r="P409" s="3">
        <f>+dataMercanciaContenedores[[#This Row],[Toneladas en contenedores embarcadas en exterior con carga]]+dataMercanciaContenedores[[#This Row],[Toneladas en contenedores embarcadas en exterior vacíos]]</f>
        <v>4342736</v>
      </c>
      <c r="Q409" s="2">
        <v>4472480</v>
      </c>
      <c r="R409" s="2">
        <v>224407</v>
      </c>
      <c r="S409" s="3">
        <f>+dataMercanciaContenedores[[#This Row],[Toneladas en contenedores desembarcadas en exterior con carga]]+dataMercanciaContenedores[[#This Row],[Toneladas en contenedores desembarcadas en exterior vacíos]]</f>
        <v>4696887</v>
      </c>
      <c r="T409" s="3">
        <f>+dataMercanciaContenedores[[#This Row],[Toneladas en contenedores embarcadas en exterior con carga]]+dataMercanciaContenedores[[#This Row],[Toneladas en contenedores desembarcadas en exterior con carga]]</f>
        <v>8612622</v>
      </c>
      <c r="U409" s="3">
        <f>+dataMercanciaContenedores[[#This Row],[Toneladas en contenedores embarcadas en exterior vacíos]]+dataMercanciaContenedores[[#This Row],[Toneladas en contenedores desembarcadas en exterior vacíos]]</f>
        <v>427001</v>
      </c>
      <c r="V409" s="3">
        <f>+dataMercanciaContenedores[[#This Row],[TOTAL toneladas en contenedores en exterior con carga]]+dataMercanciaContenedores[[#This Row],[TOTAL toneladas en contenedores en exterior vacíos]]</f>
        <v>9039623</v>
      </c>
      <c r="W409" s="3">
        <f>+dataMercanciaContenedores[[#This Row],[Toneladas en contenedores embarcadas en cabotaje con carga]]+dataMercanciaContenedores[[#This Row],[Toneladas en contenedores embarcadas en exterior con carga]]</f>
        <v>4883846</v>
      </c>
      <c r="X409" s="3">
        <f>+dataMercanciaContenedores[[#This Row],[Toneladas en contenedores embarcadas en cabotaje vacíos]]+dataMercanciaContenedores[[#This Row],[Toneladas en contenedores embarcadas en exterior vacíos]]</f>
        <v>616541</v>
      </c>
      <c r="Y409" s="3">
        <f>+dataMercanciaContenedores[[#This Row],[TOTAL Toneladas en contenedores con carga embarcadas]]+dataMercanciaContenedores[[#This Row],[TOTAL Toneladas en contenedores vacíos embarcadas]]</f>
        <v>5500387</v>
      </c>
      <c r="Z409" s="3">
        <f>+dataMercanciaContenedores[[#This Row],[Toneladas en contenedores desembarcadas en cabotaje con carga]]+dataMercanciaContenedores[[#This Row],[Toneladas en contenedores desembarcadas en exterior con carga]]</f>
        <v>7055844</v>
      </c>
      <c r="AA409" s="3">
        <f>+dataMercanciaContenedores[[#This Row],[Toneladas en contenedores desembarcadas en cabotaje vacíos]]+dataMercanciaContenedores[[#This Row],[Toneladas en contenedores desembarcadas en exterior vacíos]]</f>
        <v>250732</v>
      </c>
      <c r="AB409" s="3">
        <f>+dataMercanciaContenedores[[#This Row],[TOTAL Toneladas en contenedores con carga desembarcadas]]+dataMercanciaContenedores[[#This Row],[TOTAL Toneladas en contenedores vacíos desembarcadas]]</f>
        <v>7306576</v>
      </c>
      <c r="AC409" s="3">
        <f>+dataMercanciaContenedores[[#This Row],[TOTAL toneladas embarcadas en contenedor]]+dataMercanciaContenedores[[#This Row],[TOTAL toneladas desembarcadas en contenedor]]</f>
        <v>12806963</v>
      </c>
    </row>
    <row r="410" spans="1:29" hidden="1" x14ac:dyDescent="0.2">
      <c r="A410" s="1">
        <v>2017</v>
      </c>
      <c r="B410" s="1" t="s">
        <v>26</v>
      </c>
      <c r="C410" s="1" t="s">
        <v>40</v>
      </c>
      <c r="D410" s="1" t="s">
        <v>41</v>
      </c>
      <c r="E410" s="2">
        <v>51028</v>
      </c>
      <c r="F410" s="2">
        <v>3435</v>
      </c>
      <c r="G410" s="3">
        <f>+dataMercanciaContenedores[[#This Row],[Toneladas en contenedores embarcadas en cabotaje con carga]]+dataMercanciaContenedores[[#This Row],[Toneladas en contenedores embarcadas en cabotaje vacíos]]</f>
        <v>54463</v>
      </c>
      <c r="H410" s="2">
        <v>5477</v>
      </c>
      <c r="I410" s="2">
        <v>13053</v>
      </c>
      <c r="J410" s="3">
        <f>+dataMercanciaContenedores[[#This Row],[Toneladas en contenedores desembarcadas en cabotaje con carga]]+dataMercanciaContenedores[[#This Row],[Toneladas en contenedores desembarcadas en cabotaje vacíos]]</f>
        <v>18530</v>
      </c>
      <c r="K410" s="3">
        <f>+dataMercanciaContenedores[[#This Row],[Toneladas en contenedores embarcadas en cabotaje con carga]]+dataMercanciaContenedores[[#This Row],[Toneladas en contenedores desembarcadas en cabotaje con carga]]</f>
        <v>56505</v>
      </c>
      <c r="L410" s="3">
        <f>+dataMercanciaContenedores[[#This Row],[Toneladas en contenedores embarcadas en cabotaje vacíos]]+dataMercanciaContenedores[[#This Row],[Toneladas en contenedores desembarcadas en cabotaje vacíos]]</f>
        <v>16488</v>
      </c>
      <c r="M410" s="3">
        <f>+dataMercanciaContenedores[[#This Row],[TOTAL toneladas en contenedores en cabotaje con carga]]+dataMercanciaContenedores[[#This Row],[TOTAL toneladas en contenedores en cabotaje vacíos]]</f>
        <v>72993</v>
      </c>
      <c r="N410" s="2">
        <v>155767</v>
      </c>
      <c r="O410" s="2">
        <v>49939</v>
      </c>
      <c r="P410" s="3">
        <f>+dataMercanciaContenedores[[#This Row],[Toneladas en contenedores embarcadas en exterior con carga]]+dataMercanciaContenedores[[#This Row],[Toneladas en contenedores embarcadas en exterior vacíos]]</f>
        <v>205706</v>
      </c>
      <c r="Q410" s="2">
        <v>156774</v>
      </c>
      <c r="R410" s="2">
        <v>53284</v>
      </c>
      <c r="S410" s="3">
        <f>+dataMercanciaContenedores[[#This Row],[Toneladas en contenedores desembarcadas en exterior con carga]]+dataMercanciaContenedores[[#This Row],[Toneladas en contenedores desembarcadas en exterior vacíos]]</f>
        <v>210058</v>
      </c>
      <c r="T410" s="3">
        <f>+dataMercanciaContenedores[[#This Row],[Toneladas en contenedores embarcadas en exterior con carga]]+dataMercanciaContenedores[[#This Row],[Toneladas en contenedores desembarcadas en exterior con carga]]</f>
        <v>312541</v>
      </c>
      <c r="U410" s="3">
        <f>+dataMercanciaContenedores[[#This Row],[Toneladas en contenedores embarcadas en exterior vacíos]]+dataMercanciaContenedores[[#This Row],[Toneladas en contenedores desembarcadas en exterior vacíos]]</f>
        <v>103223</v>
      </c>
      <c r="V410" s="3">
        <f>+dataMercanciaContenedores[[#This Row],[TOTAL toneladas en contenedores en exterior con carga]]+dataMercanciaContenedores[[#This Row],[TOTAL toneladas en contenedores en exterior vacíos]]</f>
        <v>415764</v>
      </c>
      <c r="W410" s="3">
        <f>+dataMercanciaContenedores[[#This Row],[Toneladas en contenedores embarcadas en cabotaje con carga]]+dataMercanciaContenedores[[#This Row],[Toneladas en contenedores embarcadas en exterior con carga]]</f>
        <v>206795</v>
      </c>
      <c r="X410" s="3">
        <f>+dataMercanciaContenedores[[#This Row],[Toneladas en contenedores embarcadas en cabotaje vacíos]]+dataMercanciaContenedores[[#This Row],[Toneladas en contenedores embarcadas en exterior vacíos]]</f>
        <v>53374</v>
      </c>
      <c r="Y410" s="3">
        <f>+dataMercanciaContenedores[[#This Row],[TOTAL Toneladas en contenedores con carga embarcadas]]+dataMercanciaContenedores[[#This Row],[TOTAL Toneladas en contenedores vacíos embarcadas]]</f>
        <v>260169</v>
      </c>
      <c r="Z410" s="3">
        <f>+dataMercanciaContenedores[[#This Row],[Toneladas en contenedores desembarcadas en cabotaje con carga]]+dataMercanciaContenedores[[#This Row],[Toneladas en contenedores desembarcadas en exterior con carga]]</f>
        <v>162251</v>
      </c>
      <c r="AA410" s="3">
        <f>+dataMercanciaContenedores[[#This Row],[Toneladas en contenedores desembarcadas en cabotaje vacíos]]+dataMercanciaContenedores[[#This Row],[Toneladas en contenedores desembarcadas en exterior vacíos]]</f>
        <v>66337</v>
      </c>
      <c r="AB410" s="3">
        <f>+dataMercanciaContenedores[[#This Row],[TOTAL Toneladas en contenedores con carga desembarcadas]]+dataMercanciaContenedores[[#This Row],[TOTAL Toneladas en contenedores vacíos desembarcadas]]</f>
        <v>228588</v>
      </c>
      <c r="AC410" s="3">
        <f>+dataMercanciaContenedores[[#This Row],[TOTAL toneladas embarcadas en contenedor]]+dataMercanciaContenedores[[#This Row],[TOTAL toneladas desembarcadas en contenedor]]</f>
        <v>488757</v>
      </c>
    </row>
    <row r="411" spans="1:29" hidden="1" x14ac:dyDescent="0.2">
      <c r="A411" s="1">
        <v>2017</v>
      </c>
      <c r="B411" s="1" t="s">
        <v>27</v>
      </c>
      <c r="C411" s="1" t="s">
        <v>40</v>
      </c>
      <c r="D411" s="1" t="s">
        <v>41</v>
      </c>
      <c r="E411" s="2">
        <v>2279</v>
      </c>
      <c r="F411" s="2">
        <v>7950</v>
      </c>
      <c r="G411" s="3">
        <f>+dataMercanciaContenedores[[#This Row],[Toneladas en contenedores embarcadas en cabotaje con carga]]+dataMercanciaContenedores[[#This Row],[Toneladas en contenedores embarcadas en cabotaje vacíos]]</f>
        <v>10229</v>
      </c>
      <c r="H411" s="2">
        <v>8312</v>
      </c>
      <c r="I411" s="2">
        <v>323</v>
      </c>
      <c r="J411" s="3">
        <f>+dataMercanciaContenedores[[#This Row],[Toneladas en contenedores desembarcadas en cabotaje con carga]]+dataMercanciaContenedores[[#This Row],[Toneladas en contenedores desembarcadas en cabotaje vacíos]]</f>
        <v>8635</v>
      </c>
      <c r="K411" s="3">
        <f>+dataMercanciaContenedores[[#This Row],[Toneladas en contenedores embarcadas en cabotaje con carga]]+dataMercanciaContenedores[[#This Row],[Toneladas en contenedores desembarcadas en cabotaje con carga]]</f>
        <v>10591</v>
      </c>
      <c r="L411" s="3">
        <f>+dataMercanciaContenedores[[#This Row],[Toneladas en contenedores embarcadas en cabotaje vacíos]]+dataMercanciaContenedores[[#This Row],[Toneladas en contenedores desembarcadas en cabotaje vacíos]]</f>
        <v>8273</v>
      </c>
      <c r="M411" s="3">
        <f>+dataMercanciaContenedores[[#This Row],[TOTAL toneladas en contenedores en cabotaje con carga]]+dataMercanciaContenedores[[#This Row],[TOTAL toneladas en contenedores en cabotaje vacíos]]</f>
        <v>18864</v>
      </c>
      <c r="N411" s="2">
        <f>424889+46</f>
        <v>424935</v>
      </c>
      <c r="O411" s="2">
        <v>26544</v>
      </c>
      <c r="P411" s="3">
        <f>+dataMercanciaContenedores[[#This Row],[Toneladas en contenedores embarcadas en exterior con carga]]+dataMercanciaContenedores[[#This Row],[Toneladas en contenedores embarcadas en exterior vacíos]]</f>
        <v>451479</v>
      </c>
      <c r="Q411" s="2">
        <f>401546-56</f>
        <v>401490</v>
      </c>
      <c r="R411" s="2">
        <v>27613</v>
      </c>
      <c r="S411" s="3">
        <f>+dataMercanciaContenedores[[#This Row],[Toneladas en contenedores desembarcadas en exterior con carga]]+dataMercanciaContenedores[[#This Row],[Toneladas en contenedores desembarcadas en exterior vacíos]]</f>
        <v>429103</v>
      </c>
      <c r="T411" s="3">
        <f>+dataMercanciaContenedores[[#This Row],[Toneladas en contenedores embarcadas en exterior con carga]]+dataMercanciaContenedores[[#This Row],[Toneladas en contenedores desembarcadas en exterior con carga]]</f>
        <v>826425</v>
      </c>
      <c r="U411" s="3">
        <f>+dataMercanciaContenedores[[#This Row],[Toneladas en contenedores embarcadas en exterior vacíos]]+dataMercanciaContenedores[[#This Row],[Toneladas en contenedores desembarcadas en exterior vacíos]]</f>
        <v>54157</v>
      </c>
      <c r="V411" s="3">
        <f>+dataMercanciaContenedores[[#This Row],[TOTAL toneladas en contenedores en exterior con carga]]+dataMercanciaContenedores[[#This Row],[TOTAL toneladas en contenedores en exterior vacíos]]</f>
        <v>880582</v>
      </c>
      <c r="W411" s="3">
        <f>+dataMercanciaContenedores[[#This Row],[Toneladas en contenedores embarcadas en cabotaje con carga]]+dataMercanciaContenedores[[#This Row],[Toneladas en contenedores embarcadas en exterior con carga]]</f>
        <v>427214</v>
      </c>
      <c r="X411" s="3">
        <f>+dataMercanciaContenedores[[#This Row],[Toneladas en contenedores embarcadas en cabotaje vacíos]]+dataMercanciaContenedores[[#This Row],[Toneladas en contenedores embarcadas en exterior vacíos]]</f>
        <v>34494</v>
      </c>
      <c r="Y411" s="3">
        <f>+dataMercanciaContenedores[[#This Row],[TOTAL Toneladas en contenedores con carga embarcadas]]+dataMercanciaContenedores[[#This Row],[TOTAL Toneladas en contenedores vacíos embarcadas]]</f>
        <v>461708</v>
      </c>
      <c r="Z411" s="3">
        <f>+dataMercanciaContenedores[[#This Row],[Toneladas en contenedores desembarcadas en cabotaje con carga]]+dataMercanciaContenedores[[#This Row],[Toneladas en contenedores desembarcadas en exterior con carga]]</f>
        <v>409802</v>
      </c>
      <c r="AA411" s="3">
        <f>+dataMercanciaContenedores[[#This Row],[Toneladas en contenedores desembarcadas en cabotaje vacíos]]+dataMercanciaContenedores[[#This Row],[Toneladas en contenedores desembarcadas en exterior vacíos]]</f>
        <v>27936</v>
      </c>
      <c r="AB411" s="3">
        <f>+dataMercanciaContenedores[[#This Row],[TOTAL Toneladas en contenedores con carga desembarcadas]]+dataMercanciaContenedores[[#This Row],[TOTAL Toneladas en contenedores vacíos desembarcadas]]</f>
        <v>437738</v>
      </c>
      <c r="AC411" s="3">
        <f>+dataMercanciaContenedores[[#This Row],[TOTAL toneladas embarcadas en contenedor]]+dataMercanciaContenedores[[#This Row],[TOTAL toneladas desembarcadas en contenedor]]</f>
        <v>899446</v>
      </c>
    </row>
    <row r="412" spans="1:29" hidden="1" x14ac:dyDescent="0.2">
      <c r="A412" s="1">
        <v>2017</v>
      </c>
      <c r="B412" s="1" t="s">
        <v>28</v>
      </c>
      <c r="C412" s="1" t="s">
        <v>40</v>
      </c>
      <c r="D412" s="1" t="s">
        <v>41</v>
      </c>
      <c r="E412" s="2">
        <v>4770</v>
      </c>
      <c r="F412" s="2">
        <v>33973</v>
      </c>
      <c r="G412" s="3">
        <f>+dataMercanciaContenedores[[#This Row],[Toneladas en contenedores embarcadas en cabotaje con carga]]+dataMercanciaContenedores[[#This Row],[Toneladas en contenedores embarcadas en cabotaje vacíos]]</f>
        <v>38743</v>
      </c>
      <c r="H412" s="2">
        <v>62046</v>
      </c>
      <c r="I412" s="2">
        <v>2</v>
      </c>
      <c r="J412" s="3">
        <f>+dataMercanciaContenedores[[#This Row],[Toneladas en contenedores desembarcadas en cabotaje con carga]]+dataMercanciaContenedores[[#This Row],[Toneladas en contenedores desembarcadas en cabotaje vacíos]]</f>
        <v>62048</v>
      </c>
      <c r="K412" s="3">
        <f>+dataMercanciaContenedores[[#This Row],[Toneladas en contenedores embarcadas en cabotaje con carga]]+dataMercanciaContenedores[[#This Row],[Toneladas en contenedores desembarcadas en cabotaje con carga]]</f>
        <v>66816</v>
      </c>
      <c r="L412" s="3">
        <f>+dataMercanciaContenedores[[#This Row],[Toneladas en contenedores embarcadas en cabotaje vacíos]]+dataMercanciaContenedores[[#This Row],[Toneladas en contenedores desembarcadas en cabotaje vacíos]]</f>
        <v>33975</v>
      </c>
      <c r="M412" s="3">
        <f>+dataMercanciaContenedores[[#This Row],[TOTAL toneladas en contenedores en cabotaje con carga]]+dataMercanciaContenedores[[#This Row],[TOTAL toneladas en contenedores en cabotaje vacíos]]</f>
        <v>100791</v>
      </c>
      <c r="N412" s="2">
        <v>5046</v>
      </c>
      <c r="O412" s="2">
        <v>342</v>
      </c>
      <c r="P412" s="3">
        <f>+dataMercanciaContenedores[[#This Row],[Toneladas en contenedores embarcadas en exterior con carga]]+dataMercanciaContenedores[[#This Row],[Toneladas en contenedores embarcadas en exterior vacíos]]</f>
        <v>5388</v>
      </c>
      <c r="Q412" s="2">
        <v>173798</v>
      </c>
      <c r="R412" s="2">
        <v>0</v>
      </c>
      <c r="S412" s="3">
        <f>+dataMercanciaContenedores[[#This Row],[Toneladas en contenedores desembarcadas en exterior con carga]]+dataMercanciaContenedores[[#This Row],[Toneladas en contenedores desembarcadas en exterior vacíos]]</f>
        <v>173798</v>
      </c>
      <c r="T412" s="3">
        <f>+dataMercanciaContenedores[[#This Row],[Toneladas en contenedores embarcadas en exterior con carga]]+dataMercanciaContenedores[[#This Row],[Toneladas en contenedores desembarcadas en exterior con carga]]</f>
        <v>178844</v>
      </c>
      <c r="U412" s="3">
        <f>+dataMercanciaContenedores[[#This Row],[Toneladas en contenedores embarcadas en exterior vacíos]]+dataMercanciaContenedores[[#This Row],[Toneladas en contenedores desembarcadas en exterior vacíos]]</f>
        <v>342</v>
      </c>
      <c r="V412" s="3">
        <f>+dataMercanciaContenedores[[#This Row],[TOTAL toneladas en contenedores en exterior con carga]]+dataMercanciaContenedores[[#This Row],[TOTAL toneladas en contenedores en exterior vacíos]]</f>
        <v>179186</v>
      </c>
      <c r="W412" s="3">
        <f>+dataMercanciaContenedores[[#This Row],[Toneladas en contenedores embarcadas en cabotaje con carga]]+dataMercanciaContenedores[[#This Row],[Toneladas en contenedores embarcadas en exterior con carga]]</f>
        <v>9816</v>
      </c>
      <c r="X412" s="3">
        <f>+dataMercanciaContenedores[[#This Row],[Toneladas en contenedores embarcadas en cabotaje vacíos]]+dataMercanciaContenedores[[#This Row],[Toneladas en contenedores embarcadas en exterior vacíos]]</f>
        <v>34315</v>
      </c>
      <c r="Y412" s="3">
        <f>+dataMercanciaContenedores[[#This Row],[TOTAL Toneladas en contenedores con carga embarcadas]]+dataMercanciaContenedores[[#This Row],[TOTAL Toneladas en contenedores vacíos embarcadas]]</f>
        <v>44131</v>
      </c>
      <c r="Z412" s="3">
        <f>+dataMercanciaContenedores[[#This Row],[Toneladas en contenedores desembarcadas en cabotaje con carga]]+dataMercanciaContenedores[[#This Row],[Toneladas en contenedores desembarcadas en exterior con carga]]</f>
        <v>235844</v>
      </c>
      <c r="AA412" s="3">
        <f>+dataMercanciaContenedores[[#This Row],[Toneladas en contenedores desembarcadas en cabotaje vacíos]]+dataMercanciaContenedores[[#This Row],[Toneladas en contenedores desembarcadas en exterior vacíos]]</f>
        <v>2</v>
      </c>
      <c r="AB412" s="3">
        <f>+dataMercanciaContenedores[[#This Row],[TOTAL Toneladas en contenedores con carga desembarcadas]]+dataMercanciaContenedores[[#This Row],[TOTAL Toneladas en contenedores vacíos desembarcadas]]</f>
        <v>235846</v>
      </c>
      <c r="AC412" s="3">
        <f>+dataMercanciaContenedores[[#This Row],[TOTAL toneladas embarcadas en contenedor]]+dataMercanciaContenedores[[#This Row],[TOTAL toneladas desembarcadas en contenedor]]</f>
        <v>279977</v>
      </c>
    </row>
    <row r="413" spans="1:29" hidden="1" x14ac:dyDescent="0.2">
      <c r="A413" s="1">
        <v>2017</v>
      </c>
      <c r="B413" s="1" t="s">
        <v>29</v>
      </c>
      <c r="C413" s="1" t="s">
        <v>40</v>
      </c>
      <c r="D413" s="1" t="s">
        <v>41</v>
      </c>
      <c r="E413" s="2">
        <v>30067</v>
      </c>
      <c r="F413" s="2">
        <v>53</v>
      </c>
      <c r="G413" s="3">
        <f>+dataMercanciaContenedores[[#This Row],[Toneladas en contenedores embarcadas en cabotaje con carga]]+dataMercanciaContenedores[[#This Row],[Toneladas en contenedores embarcadas en cabotaje vacíos]]</f>
        <v>30120</v>
      </c>
      <c r="H413" s="2">
        <v>954</v>
      </c>
      <c r="I413" s="2">
        <v>1197</v>
      </c>
      <c r="J413" s="3">
        <f>+dataMercanciaContenedores[[#This Row],[Toneladas en contenedores desembarcadas en cabotaje con carga]]+dataMercanciaContenedores[[#This Row],[Toneladas en contenedores desembarcadas en cabotaje vacíos]]</f>
        <v>2151</v>
      </c>
      <c r="K413" s="3">
        <f>+dataMercanciaContenedores[[#This Row],[Toneladas en contenedores embarcadas en cabotaje con carga]]+dataMercanciaContenedores[[#This Row],[Toneladas en contenedores desembarcadas en cabotaje con carga]]</f>
        <v>31021</v>
      </c>
      <c r="L413" s="3">
        <f>+dataMercanciaContenedores[[#This Row],[Toneladas en contenedores embarcadas en cabotaje vacíos]]+dataMercanciaContenedores[[#This Row],[Toneladas en contenedores desembarcadas en cabotaje vacíos]]</f>
        <v>1250</v>
      </c>
      <c r="M413" s="3">
        <f>+dataMercanciaContenedores[[#This Row],[TOTAL toneladas en contenedores en cabotaje con carga]]+dataMercanciaContenedores[[#This Row],[TOTAL toneladas en contenedores en cabotaje vacíos]]</f>
        <v>32271</v>
      </c>
      <c r="N413" s="2">
        <v>32299</v>
      </c>
      <c r="O413" s="2">
        <v>0</v>
      </c>
      <c r="P413" s="3">
        <f>+dataMercanciaContenedores[[#This Row],[Toneladas en contenedores embarcadas en exterior con carga]]+dataMercanciaContenedores[[#This Row],[Toneladas en contenedores embarcadas en exterior vacíos]]</f>
        <v>32299</v>
      </c>
      <c r="Q413" s="2">
        <v>35615</v>
      </c>
      <c r="R413" s="2">
        <v>87</v>
      </c>
      <c r="S413" s="3">
        <f>+dataMercanciaContenedores[[#This Row],[Toneladas en contenedores desembarcadas en exterior con carga]]+dataMercanciaContenedores[[#This Row],[Toneladas en contenedores desembarcadas en exterior vacíos]]</f>
        <v>35702</v>
      </c>
      <c r="T413" s="3">
        <f>+dataMercanciaContenedores[[#This Row],[Toneladas en contenedores embarcadas en exterior con carga]]+dataMercanciaContenedores[[#This Row],[Toneladas en contenedores desembarcadas en exterior con carga]]</f>
        <v>67914</v>
      </c>
      <c r="U413" s="3">
        <f>+dataMercanciaContenedores[[#This Row],[Toneladas en contenedores embarcadas en exterior vacíos]]+dataMercanciaContenedores[[#This Row],[Toneladas en contenedores desembarcadas en exterior vacíos]]</f>
        <v>87</v>
      </c>
      <c r="V413" s="3">
        <f>+dataMercanciaContenedores[[#This Row],[TOTAL toneladas en contenedores en exterior con carga]]+dataMercanciaContenedores[[#This Row],[TOTAL toneladas en contenedores en exterior vacíos]]</f>
        <v>68001</v>
      </c>
      <c r="W413" s="3">
        <f>+dataMercanciaContenedores[[#This Row],[Toneladas en contenedores embarcadas en cabotaje con carga]]+dataMercanciaContenedores[[#This Row],[Toneladas en contenedores embarcadas en exterior con carga]]</f>
        <v>62366</v>
      </c>
      <c r="X413" s="3">
        <f>+dataMercanciaContenedores[[#This Row],[Toneladas en contenedores embarcadas en cabotaje vacíos]]+dataMercanciaContenedores[[#This Row],[Toneladas en contenedores embarcadas en exterior vacíos]]</f>
        <v>53</v>
      </c>
      <c r="Y413" s="3">
        <f>+dataMercanciaContenedores[[#This Row],[TOTAL Toneladas en contenedores con carga embarcadas]]+dataMercanciaContenedores[[#This Row],[TOTAL Toneladas en contenedores vacíos embarcadas]]</f>
        <v>62419</v>
      </c>
      <c r="Z413" s="3">
        <f>+dataMercanciaContenedores[[#This Row],[Toneladas en contenedores desembarcadas en cabotaje con carga]]+dataMercanciaContenedores[[#This Row],[Toneladas en contenedores desembarcadas en exterior con carga]]</f>
        <v>36569</v>
      </c>
      <c r="AA413" s="3">
        <f>+dataMercanciaContenedores[[#This Row],[Toneladas en contenedores desembarcadas en cabotaje vacíos]]+dataMercanciaContenedores[[#This Row],[Toneladas en contenedores desembarcadas en exterior vacíos]]</f>
        <v>1284</v>
      </c>
      <c r="AB413" s="3">
        <f>+dataMercanciaContenedores[[#This Row],[TOTAL Toneladas en contenedores con carga desembarcadas]]+dataMercanciaContenedores[[#This Row],[TOTAL Toneladas en contenedores vacíos desembarcadas]]</f>
        <v>37853</v>
      </c>
      <c r="AC413" s="3">
        <f>+dataMercanciaContenedores[[#This Row],[TOTAL toneladas embarcadas en contenedor]]+dataMercanciaContenedores[[#This Row],[TOTAL toneladas desembarcadas en contenedor]]</f>
        <v>100272</v>
      </c>
    </row>
    <row r="414" spans="1:29" hidden="1" x14ac:dyDescent="0.2">
      <c r="A414" s="1">
        <v>2017</v>
      </c>
      <c r="B414" s="1" t="s">
        <v>30</v>
      </c>
      <c r="C414" s="1" t="s">
        <v>40</v>
      </c>
      <c r="D414" s="1" t="s">
        <v>41</v>
      </c>
      <c r="E414" s="2">
        <v>0</v>
      </c>
      <c r="F414" s="2">
        <v>0</v>
      </c>
      <c r="G414" s="3">
        <f>+dataMercanciaContenedores[[#This Row],[Toneladas en contenedores embarcadas en cabotaje con carga]]+dataMercanciaContenedores[[#This Row],[Toneladas en contenedores embarcadas en cabotaje vacíos]]</f>
        <v>0</v>
      </c>
      <c r="H414" s="2">
        <v>0</v>
      </c>
      <c r="I414" s="2">
        <v>0</v>
      </c>
      <c r="J414" s="3">
        <f>+dataMercanciaContenedores[[#This Row],[Toneladas en contenedores desembarcadas en cabotaje con carga]]+dataMercanciaContenedores[[#This Row],[Toneladas en contenedores desembarcadas en cabotaje vacíos]]</f>
        <v>0</v>
      </c>
      <c r="K414" s="3">
        <f>+dataMercanciaContenedores[[#This Row],[Toneladas en contenedores embarcadas en cabotaje con carga]]+dataMercanciaContenedores[[#This Row],[Toneladas en contenedores desembarcadas en cabotaje con carga]]</f>
        <v>0</v>
      </c>
      <c r="L414" s="3">
        <f>+dataMercanciaContenedores[[#This Row],[Toneladas en contenedores embarcadas en cabotaje vacíos]]+dataMercanciaContenedores[[#This Row],[Toneladas en contenedores desembarcadas en cabotaje vacíos]]</f>
        <v>0</v>
      </c>
      <c r="M414" s="3">
        <f>+dataMercanciaContenedores[[#This Row],[TOTAL toneladas en contenedores en cabotaje con carga]]+dataMercanciaContenedores[[#This Row],[TOTAL toneladas en contenedores en cabotaje vacíos]]</f>
        <v>0</v>
      </c>
      <c r="N414" s="2">
        <v>85</v>
      </c>
      <c r="O414" s="2">
        <v>0</v>
      </c>
      <c r="P414" s="3">
        <f>+dataMercanciaContenedores[[#This Row],[Toneladas en contenedores embarcadas en exterior con carga]]+dataMercanciaContenedores[[#This Row],[Toneladas en contenedores embarcadas en exterior vacíos]]</f>
        <v>85</v>
      </c>
      <c r="Q414" s="2">
        <v>26</v>
      </c>
      <c r="R414" s="2">
        <v>0</v>
      </c>
      <c r="S414" s="3">
        <f>+dataMercanciaContenedores[[#This Row],[Toneladas en contenedores desembarcadas en exterior con carga]]+dataMercanciaContenedores[[#This Row],[Toneladas en contenedores desembarcadas en exterior vacíos]]</f>
        <v>26</v>
      </c>
      <c r="T414" s="3">
        <f>+dataMercanciaContenedores[[#This Row],[Toneladas en contenedores embarcadas en exterior con carga]]+dataMercanciaContenedores[[#This Row],[Toneladas en contenedores desembarcadas en exterior con carga]]</f>
        <v>111</v>
      </c>
      <c r="U414" s="3">
        <f>+dataMercanciaContenedores[[#This Row],[Toneladas en contenedores embarcadas en exterior vacíos]]+dataMercanciaContenedores[[#This Row],[Toneladas en contenedores desembarcadas en exterior vacíos]]</f>
        <v>0</v>
      </c>
      <c r="V414" s="3">
        <f>+dataMercanciaContenedores[[#This Row],[TOTAL toneladas en contenedores en exterior con carga]]+dataMercanciaContenedores[[#This Row],[TOTAL toneladas en contenedores en exterior vacíos]]</f>
        <v>111</v>
      </c>
      <c r="W414" s="3">
        <f>+dataMercanciaContenedores[[#This Row],[Toneladas en contenedores embarcadas en cabotaje con carga]]+dataMercanciaContenedores[[#This Row],[Toneladas en contenedores embarcadas en exterior con carga]]</f>
        <v>85</v>
      </c>
      <c r="X414" s="3">
        <f>+dataMercanciaContenedores[[#This Row],[Toneladas en contenedores embarcadas en cabotaje vacíos]]+dataMercanciaContenedores[[#This Row],[Toneladas en contenedores embarcadas en exterior vacíos]]</f>
        <v>0</v>
      </c>
      <c r="Y414" s="3">
        <f>+dataMercanciaContenedores[[#This Row],[TOTAL Toneladas en contenedores con carga embarcadas]]+dataMercanciaContenedores[[#This Row],[TOTAL Toneladas en contenedores vacíos embarcadas]]</f>
        <v>85</v>
      </c>
      <c r="Z414" s="3">
        <f>+dataMercanciaContenedores[[#This Row],[Toneladas en contenedores desembarcadas en cabotaje con carga]]+dataMercanciaContenedores[[#This Row],[Toneladas en contenedores desembarcadas en exterior con carga]]</f>
        <v>26</v>
      </c>
      <c r="AA414" s="3">
        <f>+dataMercanciaContenedores[[#This Row],[Toneladas en contenedores desembarcadas en cabotaje vacíos]]+dataMercanciaContenedores[[#This Row],[Toneladas en contenedores desembarcadas en exterior vacíos]]</f>
        <v>0</v>
      </c>
      <c r="AB414" s="3">
        <f>+dataMercanciaContenedores[[#This Row],[TOTAL Toneladas en contenedores con carga desembarcadas]]+dataMercanciaContenedores[[#This Row],[TOTAL Toneladas en contenedores vacíos desembarcadas]]</f>
        <v>26</v>
      </c>
      <c r="AC414" s="3">
        <f>+dataMercanciaContenedores[[#This Row],[TOTAL toneladas embarcadas en contenedor]]+dataMercanciaContenedores[[#This Row],[TOTAL toneladas desembarcadas en contenedor]]</f>
        <v>111</v>
      </c>
    </row>
    <row r="415" spans="1:29" hidden="1" x14ac:dyDescent="0.2">
      <c r="A415" s="1">
        <v>2017</v>
      </c>
      <c r="B415" s="1" t="s">
        <v>31</v>
      </c>
      <c r="C415" s="1" t="s">
        <v>40</v>
      </c>
      <c r="D415" s="1" t="s">
        <v>41</v>
      </c>
      <c r="E415" s="2">
        <v>601330</v>
      </c>
      <c r="F415" s="2">
        <v>306480</v>
      </c>
      <c r="G415" s="3">
        <f>+dataMercanciaContenedores[[#This Row],[Toneladas en contenedores embarcadas en cabotaje con carga]]+dataMercanciaContenedores[[#This Row],[Toneladas en contenedores embarcadas en cabotaje vacíos]]</f>
        <v>907810</v>
      </c>
      <c r="H415" s="2">
        <v>1853780</v>
      </c>
      <c r="I415" s="2">
        <v>23847</v>
      </c>
      <c r="J415" s="3">
        <f>+dataMercanciaContenedores[[#This Row],[Toneladas en contenedores desembarcadas en cabotaje con carga]]+dataMercanciaContenedores[[#This Row],[Toneladas en contenedores desembarcadas en cabotaje vacíos]]</f>
        <v>1877627</v>
      </c>
      <c r="K415" s="3">
        <f>+dataMercanciaContenedores[[#This Row],[Toneladas en contenedores embarcadas en cabotaje con carga]]+dataMercanciaContenedores[[#This Row],[Toneladas en contenedores desembarcadas en cabotaje con carga]]</f>
        <v>2455110</v>
      </c>
      <c r="L415" s="3">
        <f>+dataMercanciaContenedores[[#This Row],[Toneladas en contenedores embarcadas en cabotaje vacíos]]+dataMercanciaContenedores[[#This Row],[Toneladas en contenedores desembarcadas en cabotaje vacíos]]</f>
        <v>330327</v>
      </c>
      <c r="M415" s="3">
        <f>+dataMercanciaContenedores[[#This Row],[TOTAL toneladas en contenedores en cabotaje con carga]]+dataMercanciaContenedores[[#This Row],[TOTAL toneladas en contenedores en cabotaje vacíos]]</f>
        <v>2785437</v>
      </c>
      <c r="N415" s="2">
        <v>244860</v>
      </c>
      <c r="O415" s="2">
        <v>54690</v>
      </c>
      <c r="P415" s="3">
        <f>+dataMercanciaContenedores[[#This Row],[Toneladas en contenedores embarcadas en exterior con carga]]+dataMercanciaContenedores[[#This Row],[Toneladas en contenedores embarcadas en exterior vacíos]]</f>
        <v>299550</v>
      </c>
      <c r="Q415" s="2">
        <v>573382</v>
      </c>
      <c r="R415" s="2">
        <v>41579</v>
      </c>
      <c r="S415" s="3">
        <f>+dataMercanciaContenedores[[#This Row],[Toneladas en contenedores desembarcadas en exterior con carga]]+dataMercanciaContenedores[[#This Row],[Toneladas en contenedores desembarcadas en exterior vacíos]]</f>
        <v>614961</v>
      </c>
      <c r="T415" s="3">
        <f>+dataMercanciaContenedores[[#This Row],[Toneladas en contenedores embarcadas en exterior con carga]]+dataMercanciaContenedores[[#This Row],[Toneladas en contenedores desembarcadas en exterior con carga]]</f>
        <v>818242</v>
      </c>
      <c r="U415" s="3">
        <f>+dataMercanciaContenedores[[#This Row],[Toneladas en contenedores embarcadas en exterior vacíos]]+dataMercanciaContenedores[[#This Row],[Toneladas en contenedores desembarcadas en exterior vacíos]]</f>
        <v>96269</v>
      </c>
      <c r="V415" s="3">
        <f>+dataMercanciaContenedores[[#This Row],[TOTAL toneladas en contenedores en exterior con carga]]+dataMercanciaContenedores[[#This Row],[TOTAL toneladas en contenedores en exterior vacíos]]</f>
        <v>914511</v>
      </c>
      <c r="W415" s="3">
        <f>+dataMercanciaContenedores[[#This Row],[Toneladas en contenedores embarcadas en cabotaje con carga]]+dataMercanciaContenedores[[#This Row],[Toneladas en contenedores embarcadas en exterior con carga]]</f>
        <v>846190</v>
      </c>
      <c r="X415" s="3">
        <f>+dataMercanciaContenedores[[#This Row],[Toneladas en contenedores embarcadas en cabotaje vacíos]]+dataMercanciaContenedores[[#This Row],[Toneladas en contenedores embarcadas en exterior vacíos]]</f>
        <v>361170</v>
      </c>
      <c r="Y415" s="3">
        <f>+dataMercanciaContenedores[[#This Row],[TOTAL Toneladas en contenedores con carga embarcadas]]+dataMercanciaContenedores[[#This Row],[TOTAL Toneladas en contenedores vacíos embarcadas]]</f>
        <v>1207360</v>
      </c>
      <c r="Z415" s="3">
        <f>+dataMercanciaContenedores[[#This Row],[Toneladas en contenedores desembarcadas en cabotaje con carga]]+dataMercanciaContenedores[[#This Row],[Toneladas en contenedores desembarcadas en exterior con carga]]</f>
        <v>2427162</v>
      </c>
      <c r="AA415" s="3">
        <f>+dataMercanciaContenedores[[#This Row],[Toneladas en contenedores desembarcadas en cabotaje vacíos]]+dataMercanciaContenedores[[#This Row],[Toneladas en contenedores desembarcadas en exterior vacíos]]</f>
        <v>65426</v>
      </c>
      <c r="AB415" s="3">
        <f>+dataMercanciaContenedores[[#This Row],[TOTAL Toneladas en contenedores con carga desembarcadas]]+dataMercanciaContenedores[[#This Row],[TOTAL Toneladas en contenedores vacíos desembarcadas]]</f>
        <v>2492588</v>
      </c>
      <c r="AC415" s="3">
        <f>+dataMercanciaContenedores[[#This Row],[TOTAL toneladas embarcadas en contenedor]]+dataMercanciaContenedores[[#This Row],[TOTAL toneladas desembarcadas en contenedor]]</f>
        <v>3699948</v>
      </c>
    </row>
    <row r="416" spans="1:29" hidden="1" x14ac:dyDescent="0.2">
      <c r="A416" s="1">
        <v>2017</v>
      </c>
      <c r="B416" s="1" t="s">
        <v>32</v>
      </c>
      <c r="C416" s="1" t="s">
        <v>40</v>
      </c>
      <c r="D416" s="1" t="s">
        <v>41</v>
      </c>
      <c r="E416" s="2">
        <v>0</v>
      </c>
      <c r="F416" s="2">
        <v>0</v>
      </c>
      <c r="G416" s="3">
        <f>+dataMercanciaContenedores[[#This Row],[Toneladas en contenedores embarcadas en cabotaje con carga]]+dataMercanciaContenedores[[#This Row],[Toneladas en contenedores embarcadas en cabotaje vacíos]]</f>
        <v>0</v>
      </c>
      <c r="H416" s="2">
        <v>0</v>
      </c>
      <c r="I416" s="2">
        <v>0</v>
      </c>
      <c r="J416" s="3">
        <f>+dataMercanciaContenedores[[#This Row],[Toneladas en contenedores desembarcadas en cabotaje con carga]]+dataMercanciaContenedores[[#This Row],[Toneladas en contenedores desembarcadas en cabotaje vacíos]]</f>
        <v>0</v>
      </c>
      <c r="K416" s="3">
        <f>+dataMercanciaContenedores[[#This Row],[Toneladas en contenedores embarcadas en cabotaje con carga]]+dataMercanciaContenedores[[#This Row],[Toneladas en contenedores desembarcadas en cabotaje con carga]]</f>
        <v>0</v>
      </c>
      <c r="L416" s="3">
        <f>+dataMercanciaContenedores[[#This Row],[Toneladas en contenedores embarcadas en cabotaje vacíos]]+dataMercanciaContenedores[[#This Row],[Toneladas en contenedores desembarcadas en cabotaje vacíos]]</f>
        <v>0</v>
      </c>
      <c r="M416" s="3">
        <f>+dataMercanciaContenedores[[#This Row],[TOTAL toneladas en contenedores en cabotaje con carga]]+dataMercanciaContenedores[[#This Row],[TOTAL toneladas en contenedores en cabotaje vacíos]]</f>
        <v>0</v>
      </c>
      <c r="N416" s="2">
        <v>39646</v>
      </c>
      <c r="O416" s="2">
        <v>1930</v>
      </c>
      <c r="P416" s="3">
        <f>+dataMercanciaContenedores[[#This Row],[Toneladas en contenedores embarcadas en exterior con carga]]+dataMercanciaContenedores[[#This Row],[Toneladas en contenedores embarcadas en exterior vacíos]]</f>
        <v>41576</v>
      </c>
      <c r="Q416" s="2">
        <v>39335</v>
      </c>
      <c r="R416" s="2">
        <v>314</v>
      </c>
      <c r="S416" s="3">
        <f>+dataMercanciaContenedores[[#This Row],[Toneladas en contenedores desembarcadas en exterior con carga]]+dataMercanciaContenedores[[#This Row],[Toneladas en contenedores desembarcadas en exterior vacíos]]</f>
        <v>39649</v>
      </c>
      <c r="T416" s="3">
        <f>+dataMercanciaContenedores[[#This Row],[Toneladas en contenedores embarcadas en exterior con carga]]+dataMercanciaContenedores[[#This Row],[Toneladas en contenedores desembarcadas en exterior con carga]]</f>
        <v>78981</v>
      </c>
      <c r="U416" s="3">
        <f>+dataMercanciaContenedores[[#This Row],[Toneladas en contenedores embarcadas en exterior vacíos]]+dataMercanciaContenedores[[#This Row],[Toneladas en contenedores desembarcadas en exterior vacíos]]</f>
        <v>2244</v>
      </c>
      <c r="V416" s="3">
        <f>+dataMercanciaContenedores[[#This Row],[TOTAL toneladas en contenedores en exterior con carga]]+dataMercanciaContenedores[[#This Row],[TOTAL toneladas en contenedores en exterior vacíos]]</f>
        <v>81225</v>
      </c>
      <c r="W416" s="3">
        <f>+dataMercanciaContenedores[[#This Row],[Toneladas en contenedores embarcadas en cabotaje con carga]]+dataMercanciaContenedores[[#This Row],[Toneladas en contenedores embarcadas en exterior con carga]]</f>
        <v>39646</v>
      </c>
      <c r="X416" s="3">
        <f>+dataMercanciaContenedores[[#This Row],[Toneladas en contenedores embarcadas en cabotaje vacíos]]+dataMercanciaContenedores[[#This Row],[Toneladas en contenedores embarcadas en exterior vacíos]]</f>
        <v>1930</v>
      </c>
      <c r="Y416" s="3">
        <f>+dataMercanciaContenedores[[#This Row],[TOTAL Toneladas en contenedores con carga embarcadas]]+dataMercanciaContenedores[[#This Row],[TOTAL Toneladas en contenedores vacíos embarcadas]]</f>
        <v>41576</v>
      </c>
      <c r="Z416" s="3">
        <f>+dataMercanciaContenedores[[#This Row],[Toneladas en contenedores desembarcadas en cabotaje con carga]]+dataMercanciaContenedores[[#This Row],[Toneladas en contenedores desembarcadas en exterior con carga]]</f>
        <v>39335</v>
      </c>
      <c r="AA416" s="3">
        <f>+dataMercanciaContenedores[[#This Row],[Toneladas en contenedores desembarcadas en cabotaje vacíos]]+dataMercanciaContenedores[[#This Row],[Toneladas en contenedores desembarcadas en exterior vacíos]]</f>
        <v>314</v>
      </c>
      <c r="AB416" s="3">
        <f>+dataMercanciaContenedores[[#This Row],[TOTAL Toneladas en contenedores con carga desembarcadas]]+dataMercanciaContenedores[[#This Row],[TOTAL Toneladas en contenedores vacíos desembarcadas]]</f>
        <v>39649</v>
      </c>
      <c r="AC416" s="3">
        <f>+dataMercanciaContenedores[[#This Row],[TOTAL toneladas embarcadas en contenedor]]+dataMercanciaContenedores[[#This Row],[TOTAL toneladas desembarcadas en contenedor]]</f>
        <v>81225</v>
      </c>
    </row>
    <row r="417" spans="1:29" hidden="1" x14ac:dyDescent="0.2">
      <c r="A417" s="1">
        <v>2017</v>
      </c>
      <c r="B417" s="1" t="s">
        <v>33</v>
      </c>
      <c r="C417" s="1" t="s">
        <v>40</v>
      </c>
      <c r="D417" s="1" t="s">
        <v>41</v>
      </c>
      <c r="E417" s="2">
        <v>621888</v>
      </c>
      <c r="F417" s="2">
        <v>792</v>
      </c>
      <c r="G417" s="3">
        <f>+dataMercanciaContenedores[[#This Row],[Toneladas en contenedores embarcadas en cabotaje con carga]]+dataMercanciaContenedores[[#This Row],[Toneladas en contenedores embarcadas en cabotaje vacíos]]</f>
        <v>622680</v>
      </c>
      <c r="H417" s="2">
        <v>81684</v>
      </c>
      <c r="I417" s="2">
        <v>109302</v>
      </c>
      <c r="J417" s="3">
        <f>+dataMercanciaContenedores[[#This Row],[Toneladas en contenedores desembarcadas en cabotaje con carga]]+dataMercanciaContenedores[[#This Row],[Toneladas en contenedores desembarcadas en cabotaje vacíos]]</f>
        <v>190986</v>
      </c>
      <c r="K417" s="3">
        <f>+dataMercanciaContenedores[[#This Row],[Toneladas en contenedores embarcadas en cabotaje con carga]]+dataMercanciaContenedores[[#This Row],[Toneladas en contenedores desembarcadas en cabotaje con carga]]</f>
        <v>703572</v>
      </c>
      <c r="L417" s="3">
        <f>+dataMercanciaContenedores[[#This Row],[Toneladas en contenedores embarcadas en cabotaje vacíos]]+dataMercanciaContenedores[[#This Row],[Toneladas en contenedores desembarcadas en cabotaje vacíos]]</f>
        <v>110094</v>
      </c>
      <c r="M417" s="3">
        <f>+dataMercanciaContenedores[[#This Row],[TOTAL toneladas en contenedores en cabotaje con carga]]+dataMercanciaContenedores[[#This Row],[TOTAL toneladas en contenedores en cabotaje vacíos]]</f>
        <v>813666</v>
      </c>
      <c r="N417" s="2">
        <v>14105</v>
      </c>
      <c r="O417" s="2">
        <v>887</v>
      </c>
      <c r="P417" s="3">
        <f>+dataMercanciaContenedores[[#This Row],[Toneladas en contenedores embarcadas en exterior con carga]]+dataMercanciaContenedores[[#This Row],[Toneladas en contenedores embarcadas en exterior vacíos]]</f>
        <v>14992</v>
      </c>
      <c r="Q417" s="2">
        <v>47805</v>
      </c>
      <c r="R417" s="2">
        <v>625</v>
      </c>
      <c r="S417" s="3">
        <f>+dataMercanciaContenedores[[#This Row],[Toneladas en contenedores desembarcadas en exterior con carga]]+dataMercanciaContenedores[[#This Row],[Toneladas en contenedores desembarcadas en exterior vacíos]]</f>
        <v>48430</v>
      </c>
      <c r="T417" s="3">
        <f>+dataMercanciaContenedores[[#This Row],[Toneladas en contenedores embarcadas en exterior con carga]]+dataMercanciaContenedores[[#This Row],[Toneladas en contenedores desembarcadas en exterior con carga]]</f>
        <v>61910</v>
      </c>
      <c r="U417" s="3">
        <f>+dataMercanciaContenedores[[#This Row],[Toneladas en contenedores embarcadas en exterior vacíos]]+dataMercanciaContenedores[[#This Row],[Toneladas en contenedores desembarcadas en exterior vacíos]]</f>
        <v>1512</v>
      </c>
      <c r="V417" s="3">
        <f>+dataMercanciaContenedores[[#This Row],[TOTAL toneladas en contenedores en exterior con carga]]+dataMercanciaContenedores[[#This Row],[TOTAL toneladas en contenedores en exterior vacíos]]</f>
        <v>63422</v>
      </c>
      <c r="W417" s="3">
        <f>+dataMercanciaContenedores[[#This Row],[Toneladas en contenedores embarcadas en cabotaje con carga]]+dataMercanciaContenedores[[#This Row],[Toneladas en contenedores embarcadas en exterior con carga]]</f>
        <v>635993</v>
      </c>
      <c r="X417" s="3">
        <f>+dataMercanciaContenedores[[#This Row],[Toneladas en contenedores embarcadas en cabotaje vacíos]]+dataMercanciaContenedores[[#This Row],[Toneladas en contenedores embarcadas en exterior vacíos]]</f>
        <v>1679</v>
      </c>
      <c r="Y417" s="3">
        <f>+dataMercanciaContenedores[[#This Row],[TOTAL Toneladas en contenedores con carga embarcadas]]+dataMercanciaContenedores[[#This Row],[TOTAL Toneladas en contenedores vacíos embarcadas]]</f>
        <v>637672</v>
      </c>
      <c r="Z417" s="3">
        <f>+dataMercanciaContenedores[[#This Row],[Toneladas en contenedores desembarcadas en cabotaje con carga]]+dataMercanciaContenedores[[#This Row],[Toneladas en contenedores desembarcadas en exterior con carga]]</f>
        <v>129489</v>
      </c>
      <c r="AA417" s="3">
        <f>+dataMercanciaContenedores[[#This Row],[Toneladas en contenedores desembarcadas en cabotaje vacíos]]+dataMercanciaContenedores[[#This Row],[Toneladas en contenedores desembarcadas en exterior vacíos]]</f>
        <v>109927</v>
      </c>
      <c r="AB417" s="3">
        <f>+dataMercanciaContenedores[[#This Row],[TOTAL Toneladas en contenedores con carga desembarcadas]]+dataMercanciaContenedores[[#This Row],[TOTAL Toneladas en contenedores vacíos desembarcadas]]</f>
        <v>239416</v>
      </c>
      <c r="AC417" s="3">
        <f>+dataMercanciaContenedores[[#This Row],[TOTAL toneladas embarcadas en contenedor]]+dataMercanciaContenedores[[#This Row],[TOTAL toneladas desembarcadas en contenedor]]</f>
        <v>877088</v>
      </c>
    </row>
    <row r="418" spans="1:29" hidden="1" x14ac:dyDescent="0.2">
      <c r="A418" s="1">
        <v>2017</v>
      </c>
      <c r="B418" s="1" t="s">
        <v>34</v>
      </c>
      <c r="C418" s="1" t="s">
        <v>40</v>
      </c>
      <c r="D418" s="1" t="s">
        <v>41</v>
      </c>
      <c r="E418" s="2">
        <v>34711</v>
      </c>
      <c r="F418" s="2">
        <v>2501</v>
      </c>
      <c r="G418" s="3">
        <f>+dataMercanciaContenedores[[#This Row],[Toneladas en contenedores embarcadas en cabotaje con carga]]+dataMercanciaContenedores[[#This Row],[Toneladas en contenedores embarcadas en cabotaje vacíos]]</f>
        <v>37212</v>
      </c>
      <c r="H418" s="2">
        <v>12021</v>
      </c>
      <c r="I418" s="2">
        <v>7100</v>
      </c>
      <c r="J418" s="3">
        <f>+dataMercanciaContenedores[[#This Row],[Toneladas en contenedores desembarcadas en cabotaje con carga]]+dataMercanciaContenedores[[#This Row],[Toneladas en contenedores desembarcadas en cabotaje vacíos]]</f>
        <v>19121</v>
      </c>
      <c r="K418" s="3">
        <f>+dataMercanciaContenedores[[#This Row],[Toneladas en contenedores embarcadas en cabotaje con carga]]+dataMercanciaContenedores[[#This Row],[Toneladas en contenedores desembarcadas en cabotaje con carga]]</f>
        <v>46732</v>
      </c>
      <c r="L418" s="3">
        <f>+dataMercanciaContenedores[[#This Row],[Toneladas en contenedores embarcadas en cabotaje vacíos]]+dataMercanciaContenedores[[#This Row],[Toneladas en contenedores desembarcadas en cabotaje vacíos]]</f>
        <v>9601</v>
      </c>
      <c r="M418" s="3">
        <f>+dataMercanciaContenedores[[#This Row],[TOTAL toneladas en contenedores en cabotaje con carga]]+dataMercanciaContenedores[[#This Row],[TOTAL toneladas en contenedores en cabotaje vacíos]]</f>
        <v>56333</v>
      </c>
      <c r="N418" s="2">
        <v>290985</v>
      </c>
      <c r="O418" s="2">
        <v>6603</v>
      </c>
      <c r="P418" s="3">
        <f>+dataMercanciaContenedores[[#This Row],[Toneladas en contenedores embarcadas en exterior con carga]]+dataMercanciaContenedores[[#This Row],[Toneladas en contenedores embarcadas en exterior vacíos]]</f>
        <v>297588</v>
      </c>
      <c r="Q418" s="2">
        <v>214855</v>
      </c>
      <c r="R418" s="2">
        <v>22907</v>
      </c>
      <c r="S418" s="3">
        <f>+dataMercanciaContenedores[[#This Row],[Toneladas en contenedores desembarcadas en exterior con carga]]+dataMercanciaContenedores[[#This Row],[Toneladas en contenedores desembarcadas en exterior vacíos]]</f>
        <v>237762</v>
      </c>
      <c r="T418" s="3">
        <f>+dataMercanciaContenedores[[#This Row],[Toneladas en contenedores embarcadas en exterior con carga]]+dataMercanciaContenedores[[#This Row],[Toneladas en contenedores desembarcadas en exterior con carga]]</f>
        <v>505840</v>
      </c>
      <c r="U418" s="3">
        <f>+dataMercanciaContenedores[[#This Row],[Toneladas en contenedores embarcadas en exterior vacíos]]+dataMercanciaContenedores[[#This Row],[Toneladas en contenedores desembarcadas en exterior vacíos]]</f>
        <v>29510</v>
      </c>
      <c r="V418" s="3">
        <f>+dataMercanciaContenedores[[#This Row],[TOTAL toneladas en contenedores en exterior con carga]]+dataMercanciaContenedores[[#This Row],[TOTAL toneladas en contenedores en exterior vacíos]]</f>
        <v>535350</v>
      </c>
      <c r="W418" s="3">
        <f>+dataMercanciaContenedores[[#This Row],[Toneladas en contenedores embarcadas en cabotaje con carga]]+dataMercanciaContenedores[[#This Row],[Toneladas en contenedores embarcadas en exterior con carga]]</f>
        <v>325696</v>
      </c>
      <c r="X418" s="3">
        <f>+dataMercanciaContenedores[[#This Row],[Toneladas en contenedores embarcadas en cabotaje vacíos]]+dataMercanciaContenedores[[#This Row],[Toneladas en contenedores embarcadas en exterior vacíos]]</f>
        <v>9104</v>
      </c>
      <c r="Y418" s="3">
        <f>+dataMercanciaContenedores[[#This Row],[TOTAL Toneladas en contenedores con carga embarcadas]]+dataMercanciaContenedores[[#This Row],[TOTAL Toneladas en contenedores vacíos embarcadas]]</f>
        <v>334800</v>
      </c>
      <c r="Z418" s="3">
        <f>+dataMercanciaContenedores[[#This Row],[Toneladas en contenedores desembarcadas en cabotaje con carga]]+dataMercanciaContenedores[[#This Row],[Toneladas en contenedores desembarcadas en exterior con carga]]</f>
        <v>226876</v>
      </c>
      <c r="AA418" s="3">
        <f>+dataMercanciaContenedores[[#This Row],[Toneladas en contenedores desembarcadas en cabotaje vacíos]]+dataMercanciaContenedores[[#This Row],[Toneladas en contenedores desembarcadas en exterior vacíos]]</f>
        <v>30007</v>
      </c>
      <c r="AB418" s="3">
        <f>+dataMercanciaContenedores[[#This Row],[TOTAL Toneladas en contenedores con carga desembarcadas]]+dataMercanciaContenedores[[#This Row],[TOTAL Toneladas en contenedores vacíos desembarcadas]]</f>
        <v>256883</v>
      </c>
      <c r="AC418" s="3">
        <f>+dataMercanciaContenedores[[#This Row],[TOTAL toneladas embarcadas en contenedor]]+dataMercanciaContenedores[[#This Row],[TOTAL toneladas desembarcadas en contenedor]]</f>
        <v>591683</v>
      </c>
    </row>
    <row r="419" spans="1:29" hidden="1" x14ac:dyDescent="0.2">
      <c r="A419" s="1">
        <v>2017</v>
      </c>
      <c r="B419" s="1" t="s">
        <v>35</v>
      </c>
      <c r="C419" s="1" t="s">
        <v>40</v>
      </c>
      <c r="D419" s="1" t="s">
        <v>41</v>
      </c>
      <c r="E419" s="2">
        <v>2160126</v>
      </c>
      <c r="F419" s="2">
        <v>35373</v>
      </c>
      <c r="G419" s="3">
        <f>+dataMercanciaContenedores[[#This Row],[Toneladas en contenedores embarcadas en cabotaje con carga]]+dataMercanciaContenedores[[#This Row],[Toneladas en contenedores embarcadas en cabotaje vacíos]]</f>
        <v>2195499</v>
      </c>
      <c r="H419" s="2">
        <v>1282373</v>
      </c>
      <c r="I419" s="2">
        <v>185919</v>
      </c>
      <c r="J419" s="3">
        <f>+dataMercanciaContenedores[[#This Row],[Toneladas en contenedores desembarcadas en cabotaje con carga]]+dataMercanciaContenedores[[#This Row],[Toneladas en contenedores desembarcadas en cabotaje vacíos]]</f>
        <v>1468292</v>
      </c>
      <c r="K419" s="3">
        <f>+dataMercanciaContenedores[[#This Row],[Toneladas en contenedores embarcadas en cabotaje con carga]]+dataMercanciaContenedores[[#This Row],[Toneladas en contenedores desembarcadas en cabotaje con carga]]</f>
        <v>3442499</v>
      </c>
      <c r="L419" s="3">
        <f>+dataMercanciaContenedores[[#This Row],[Toneladas en contenedores embarcadas en cabotaje vacíos]]+dataMercanciaContenedores[[#This Row],[Toneladas en contenedores desembarcadas en cabotaje vacíos]]</f>
        <v>221292</v>
      </c>
      <c r="M419" s="3">
        <f>+dataMercanciaContenedores[[#This Row],[TOTAL toneladas en contenedores en cabotaje con carga]]+dataMercanciaContenedores[[#This Row],[TOTAL toneladas en contenedores en cabotaje vacíos]]</f>
        <v>3663791</v>
      </c>
      <c r="N419" s="2">
        <v>28355842</v>
      </c>
      <c r="O419" s="2">
        <v>807545</v>
      </c>
      <c r="P419" s="3">
        <f>+dataMercanciaContenedores[[#This Row],[Toneladas en contenedores embarcadas en exterior con carga]]+dataMercanciaContenedores[[#This Row],[Toneladas en contenedores embarcadas en exterior vacíos]]</f>
        <v>29163387</v>
      </c>
      <c r="Q419" s="2">
        <v>21972148</v>
      </c>
      <c r="R419" s="2">
        <v>1179290</v>
      </c>
      <c r="S419" s="3">
        <f>+dataMercanciaContenedores[[#This Row],[Toneladas en contenedores desembarcadas en exterior con carga]]+dataMercanciaContenedores[[#This Row],[Toneladas en contenedores desembarcadas en exterior vacíos]]</f>
        <v>23151438</v>
      </c>
      <c r="T419" s="3">
        <f>+dataMercanciaContenedores[[#This Row],[Toneladas en contenedores embarcadas en exterior con carga]]+dataMercanciaContenedores[[#This Row],[Toneladas en contenedores desembarcadas en exterior con carga]]</f>
        <v>50327990</v>
      </c>
      <c r="U419" s="3">
        <f>+dataMercanciaContenedores[[#This Row],[Toneladas en contenedores embarcadas en exterior vacíos]]+dataMercanciaContenedores[[#This Row],[Toneladas en contenedores desembarcadas en exterior vacíos]]</f>
        <v>1986835</v>
      </c>
      <c r="V419" s="3">
        <f>+dataMercanciaContenedores[[#This Row],[TOTAL toneladas en contenedores en exterior con carga]]+dataMercanciaContenedores[[#This Row],[TOTAL toneladas en contenedores en exterior vacíos]]</f>
        <v>52314825</v>
      </c>
      <c r="W419" s="3">
        <f>+dataMercanciaContenedores[[#This Row],[Toneladas en contenedores embarcadas en cabotaje con carga]]+dataMercanciaContenedores[[#This Row],[Toneladas en contenedores embarcadas en exterior con carga]]</f>
        <v>30515968</v>
      </c>
      <c r="X419" s="3">
        <f>+dataMercanciaContenedores[[#This Row],[Toneladas en contenedores embarcadas en cabotaje vacíos]]+dataMercanciaContenedores[[#This Row],[Toneladas en contenedores embarcadas en exterior vacíos]]</f>
        <v>842918</v>
      </c>
      <c r="Y419" s="3">
        <f>+dataMercanciaContenedores[[#This Row],[TOTAL Toneladas en contenedores con carga embarcadas]]+dataMercanciaContenedores[[#This Row],[TOTAL Toneladas en contenedores vacíos embarcadas]]</f>
        <v>31358886</v>
      </c>
      <c r="Z419" s="3">
        <f>+dataMercanciaContenedores[[#This Row],[Toneladas en contenedores desembarcadas en cabotaje con carga]]+dataMercanciaContenedores[[#This Row],[Toneladas en contenedores desembarcadas en exterior con carga]]</f>
        <v>23254521</v>
      </c>
      <c r="AA419" s="3">
        <f>+dataMercanciaContenedores[[#This Row],[Toneladas en contenedores desembarcadas en cabotaje vacíos]]+dataMercanciaContenedores[[#This Row],[Toneladas en contenedores desembarcadas en exterior vacíos]]</f>
        <v>1365209</v>
      </c>
      <c r="AB419" s="3">
        <f>+dataMercanciaContenedores[[#This Row],[TOTAL Toneladas en contenedores con carga desembarcadas]]+dataMercanciaContenedores[[#This Row],[TOTAL Toneladas en contenedores vacíos desembarcadas]]</f>
        <v>24619730</v>
      </c>
      <c r="AC419" s="3">
        <f>+dataMercanciaContenedores[[#This Row],[TOTAL toneladas embarcadas en contenedor]]+dataMercanciaContenedores[[#This Row],[TOTAL toneladas desembarcadas en contenedor]]</f>
        <v>55978616</v>
      </c>
    </row>
    <row r="420" spans="1:29" hidden="1" x14ac:dyDescent="0.2">
      <c r="A420" s="1">
        <v>2017</v>
      </c>
      <c r="B420" s="1" t="s">
        <v>36</v>
      </c>
      <c r="C420" s="1" t="s">
        <v>40</v>
      </c>
      <c r="D420" s="1" t="s">
        <v>41</v>
      </c>
      <c r="E420" s="2">
        <v>38534</v>
      </c>
      <c r="F420" s="2">
        <v>19487</v>
      </c>
      <c r="G420" s="3">
        <f>+dataMercanciaContenedores[[#This Row],[Toneladas en contenedores embarcadas en cabotaje con carga]]+dataMercanciaContenedores[[#This Row],[Toneladas en contenedores embarcadas en cabotaje vacíos]]</f>
        <v>58021</v>
      </c>
      <c r="H420" s="2">
        <v>17116</v>
      </c>
      <c r="I420" s="2">
        <v>18191</v>
      </c>
      <c r="J420" s="3">
        <f>+dataMercanciaContenedores[[#This Row],[Toneladas en contenedores desembarcadas en cabotaje con carga]]+dataMercanciaContenedores[[#This Row],[Toneladas en contenedores desembarcadas en cabotaje vacíos]]</f>
        <v>35307</v>
      </c>
      <c r="K420" s="3">
        <f>+dataMercanciaContenedores[[#This Row],[Toneladas en contenedores embarcadas en cabotaje con carga]]+dataMercanciaContenedores[[#This Row],[Toneladas en contenedores desembarcadas en cabotaje con carga]]</f>
        <v>55650</v>
      </c>
      <c r="L420" s="3">
        <f>+dataMercanciaContenedores[[#This Row],[Toneladas en contenedores embarcadas en cabotaje vacíos]]+dataMercanciaContenedores[[#This Row],[Toneladas en contenedores desembarcadas en cabotaje vacíos]]</f>
        <v>37678</v>
      </c>
      <c r="M420" s="3">
        <f>+dataMercanciaContenedores[[#This Row],[TOTAL toneladas en contenedores en cabotaje con carga]]+dataMercanciaContenedores[[#This Row],[TOTAL toneladas en contenedores en cabotaje vacíos]]</f>
        <v>93328</v>
      </c>
      <c r="N420" s="2">
        <v>1210839</v>
      </c>
      <c r="O420" s="2">
        <v>28824</v>
      </c>
      <c r="P420" s="3">
        <f>+dataMercanciaContenedores[[#This Row],[Toneladas en contenedores embarcadas en exterior con carga]]+dataMercanciaContenedores[[#This Row],[Toneladas en contenedores embarcadas en exterior vacíos]]</f>
        <v>1239663</v>
      </c>
      <c r="Q420" s="2">
        <v>1230832</v>
      </c>
      <c r="R420" s="2">
        <v>26588</v>
      </c>
      <c r="S420" s="3">
        <f>+dataMercanciaContenedores[[#This Row],[Toneladas en contenedores desembarcadas en exterior con carga]]+dataMercanciaContenedores[[#This Row],[Toneladas en contenedores desembarcadas en exterior vacíos]]</f>
        <v>1257420</v>
      </c>
      <c r="T420" s="3">
        <f>+dataMercanciaContenedores[[#This Row],[Toneladas en contenedores embarcadas en exterior con carga]]+dataMercanciaContenedores[[#This Row],[Toneladas en contenedores desembarcadas en exterior con carga]]</f>
        <v>2441671</v>
      </c>
      <c r="U420" s="3">
        <f>+dataMercanciaContenedores[[#This Row],[Toneladas en contenedores embarcadas en exterior vacíos]]+dataMercanciaContenedores[[#This Row],[Toneladas en contenedores desembarcadas en exterior vacíos]]</f>
        <v>55412</v>
      </c>
      <c r="V420" s="3">
        <f>+dataMercanciaContenedores[[#This Row],[TOTAL toneladas en contenedores en exterior con carga]]+dataMercanciaContenedores[[#This Row],[TOTAL toneladas en contenedores en exterior vacíos]]</f>
        <v>2497083</v>
      </c>
      <c r="W420" s="3">
        <f>+dataMercanciaContenedores[[#This Row],[Toneladas en contenedores embarcadas en cabotaje con carga]]+dataMercanciaContenedores[[#This Row],[Toneladas en contenedores embarcadas en exterior con carga]]</f>
        <v>1249373</v>
      </c>
      <c r="X420" s="3">
        <f>+dataMercanciaContenedores[[#This Row],[Toneladas en contenedores embarcadas en cabotaje vacíos]]+dataMercanciaContenedores[[#This Row],[Toneladas en contenedores embarcadas en exterior vacíos]]</f>
        <v>48311</v>
      </c>
      <c r="Y420" s="3">
        <f>+dataMercanciaContenedores[[#This Row],[TOTAL Toneladas en contenedores con carga embarcadas]]+dataMercanciaContenedores[[#This Row],[TOTAL Toneladas en contenedores vacíos embarcadas]]</f>
        <v>1297684</v>
      </c>
      <c r="Z420" s="3">
        <f>+dataMercanciaContenedores[[#This Row],[Toneladas en contenedores desembarcadas en cabotaje con carga]]+dataMercanciaContenedores[[#This Row],[Toneladas en contenedores desembarcadas en exterior con carga]]</f>
        <v>1247948</v>
      </c>
      <c r="AA420" s="3">
        <f>+dataMercanciaContenedores[[#This Row],[Toneladas en contenedores desembarcadas en cabotaje vacíos]]+dataMercanciaContenedores[[#This Row],[Toneladas en contenedores desembarcadas en exterior vacíos]]</f>
        <v>44779</v>
      </c>
      <c r="AB420" s="3">
        <f>+dataMercanciaContenedores[[#This Row],[TOTAL Toneladas en contenedores con carga desembarcadas]]+dataMercanciaContenedores[[#This Row],[TOTAL Toneladas en contenedores vacíos desembarcadas]]</f>
        <v>1292727</v>
      </c>
      <c r="AC420" s="3">
        <f>+dataMercanciaContenedores[[#This Row],[TOTAL toneladas embarcadas en contenedor]]+dataMercanciaContenedores[[#This Row],[TOTAL toneladas desembarcadas en contenedor]]</f>
        <v>2590411</v>
      </c>
    </row>
    <row r="421" spans="1:29" hidden="1" x14ac:dyDescent="0.2">
      <c r="A421" s="1">
        <v>2017</v>
      </c>
      <c r="B421" s="1" t="s">
        <v>37</v>
      </c>
      <c r="C421" s="1" t="s">
        <v>40</v>
      </c>
      <c r="D421" s="1" t="s">
        <v>41</v>
      </c>
      <c r="E421" s="2">
        <v>231343</v>
      </c>
      <c r="F421" s="2">
        <v>229</v>
      </c>
      <c r="G421" s="3">
        <f>+dataMercanciaContenedores[[#This Row],[Toneladas en contenedores embarcadas en cabotaje con carga]]+dataMercanciaContenedores[[#This Row],[Toneladas en contenedores embarcadas en cabotaje vacíos]]</f>
        <v>231572</v>
      </c>
      <c r="H421" s="2">
        <v>22011</v>
      </c>
      <c r="I421" s="2">
        <v>32068</v>
      </c>
      <c r="J421" s="3">
        <f>+dataMercanciaContenedores[[#This Row],[Toneladas en contenedores desembarcadas en cabotaje con carga]]+dataMercanciaContenedores[[#This Row],[Toneladas en contenedores desembarcadas en cabotaje vacíos]]</f>
        <v>54079</v>
      </c>
      <c r="K421" s="3">
        <f>+dataMercanciaContenedores[[#This Row],[Toneladas en contenedores embarcadas en cabotaje con carga]]+dataMercanciaContenedores[[#This Row],[Toneladas en contenedores desembarcadas en cabotaje con carga]]</f>
        <v>253354</v>
      </c>
      <c r="L421" s="3">
        <f>+dataMercanciaContenedores[[#This Row],[Toneladas en contenedores embarcadas en cabotaje vacíos]]+dataMercanciaContenedores[[#This Row],[Toneladas en contenedores desembarcadas en cabotaje vacíos]]</f>
        <v>32297</v>
      </c>
      <c r="M421" s="3">
        <f>+dataMercanciaContenedores[[#This Row],[TOTAL toneladas en contenedores en cabotaje con carga]]+dataMercanciaContenedores[[#This Row],[TOTAL toneladas en contenedores en cabotaje vacíos]]</f>
        <v>285651</v>
      </c>
      <c r="N421" s="2">
        <v>3860</v>
      </c>
      <c r="O421" s="2">
        <v>214</v>
      </c>
      <c r="P421" s="3">
        <f>+dataMercanciaContenedores[[#This Row],[Toneladas en contenedores embarcadas en exterior con carga]]+dataMercanciaContenedores[[#This Row],[Toneladas en contenedores embarcadas en exterior vacíos]]</f>
        <v>4074</v>
      </c>
      <c r="Q421" s="2">
        <v>4133</v>
      </c>
      <c r="R421" s="2">
        <v>64</v>
      </c>
      <c r="S421" s="3">
        <f>+dataMercanciaContenedores[[#This Row],[Toneladas en contenedores desembarcadas en exterior con carga]]+dataMercanciaContenedores[[#This Row],[Toneladas en contenedores desembarcadas en exterior vacíos]]</f>
        <v>4197</v>
      </c>
      <c r="T421" s="3">
        <f>+dataMercanciaContenedores[[#This Row],[Toneladas en contenedores embarcadas en exterior con carga]]+dataMercanciaContenedores[[#This Row],[Toneladas en contenedores desembarcadas en exterior con carga]]</f>
        <v>7993</v>
      </c>
      <c r="U421" s="3">
        <f>+dataMercanciaContenedores[[#This Row],[Toneladas en contenedores embarcadas en exterior vacíos]]+dataMercanciaContenedores[[#This Row],[Toneladas en contenedores desembarcadas en exterior vacíos]]</f>
        <v>278</v>
      </c>
      <c r="V421" s="3">
        <f>+dataMercanciaContenedores[[#This Row],[TOTAL toneladas en contenedores en exterior con carga]]+dataMercanciaContenedores[[#This Row],[TOTAL toneladas en contenedores en exterior vacíos]]</f>
        <v>8271</v>
      </c>
      <c r="W421" s="3">
        <f>+dataMercanciaContenedores[[#This Row],[Toneladas en contenedores embarcadas en cabotaje con carga]]+dataMercanciaContenedores[[#This Row],[Toneladas en contenedores embarcadas en exterior con carga]]</f>
        <v>235203</v>
      </c>
      <c r="X421" s="3">
        <f>+dataMercanciaContenedores[[#This Row],[Toneladas en contenedores embarcadas en cabotaje vacíos]]+dataMercanciaContenedores[[#This Row],[Toneladas en contenedores embarcadas en exterior vacíos]]</f>
        <v>443</v>
      </c>
      <c r="Y421" s="3">
        <f>+dataMercanciaContenedores[[#This Row],[TOTAL Toneladas en contenedores con carga embarcadas]]+dataMercanciaContenedores[[#This Row],[TOTAL Toneladas en contenedores vacíos embarcadas]]</f>
        <v>235646</v>
      </c>
      <c r="Z421" s="3">
        <f>+dataMercanciaContenedores[[#This Row],[Toneladas en contenedores desembarcadas en cabotaje con carga]]+dataMercanciaContenedores[[#This Row],[Toneladas en contenedores desembarcadas en exterior con carga]]</f>
        <v>26144</v>
      </c>
      <c r="AA421" s="3">
        <f>+dataMercanciaContenedores[[#This Row],[Toneladas en contenedores desembarcadas en cabotaje vacíos]]+dataMercanciaContenedores[[#This Row],[Toneladas en contenedores desembarcadas en exterior vacíos]]</f>
        <v>32132</v>
      </c>
      <c r="AB421" s="3">
        <f>+dataMercanciaContenedores[[#This Row],[TOTAL Toneladas en contenedores con carga desembarcadas]]+dataMercanciaContenedores[[#This Row],[TOTAL Toneladas en contenedores vacíos desembarcadas]]</f>
        <v>58276</v>
      </c>
      <c r="AC421" s="3">
        <f>+dataMercanciaContenedores[[#This Row],[TOTAL toneladas embarcadas en contenedor]]+dataMercanciaContenedores[[#This Row],[TOTAL toneladas desembarcadas en contenedor]]</f>
        <v>293922</v>
      </c>
    </row>
    <row r="422" spans="1:29" hidden="1" x14ac:dyDescent="0.2">
      <c r="A422" s="1">
        <v>2018</v>
      </c>
      <c r="B422" s="1" t="s">
        <v>10</v>
      </c>
      <c r="C422" s="1" t="s">
        <v>40</v>
      </c>
      <c r="D422" s="1" t="s">
        <v>41</v>
      </c>
      <c r="E422" s="2">
        <v>0</v>
      </c>
      <c r="F422" s="2">
        <v>2</v>
      </c>
      <c r="G422" s="3">
        <f>+dataMercanciaContenedores[[#This Row],[Toneladas en contenedores embarcadas en cabotaje con carga]]+dataMercanciaContenedores[[#This Row],[Toneladas en contenedores embarcadas en cabotaje vacíos]]</f>
        <v>2</v>
      </c>
      <c r="H422" s="2">
        <v>0</v>
      </c>
      <c r="I422" s="2">
        <v>0</v>
      </c>
      <c r="J422" s="3">
        <f>+dataMercanciaContenedores[[#This Row],[Toneladas en contenedores desembarcadas en cabotaje con carga]]+dataMercanciaContenedores[[#This Row],[Toneladas en contenedores desembarcadas en cabotaje vacíos]]</f>
        <v>0</v>
      </c>
      <c r="K422" s="3">
        <f>+dataMercanciaContenedores[[#This Row],[Toneladas en contenedores embarcadas en cabotaje con carga]]+dataMercanciaContenedores[[#This Row],[Toneladas en contenedores desembarcadas en cabotaje con carga]]</f>
        <v>0</v>
      </c>
      <c r="L422" s="3">
        <f>+dataMercanciaContenedores[[#This Row],[Toneladas en contenedores embarcadas en cabotaje vacíos]]+dataMercanciaContenedores[[#This Row],[Toneladas en contenedores desembarcadas en cabotaje vacíos]]</f>
        <v>2</v>
      </c>
      <c r="M422" s="3">
        <f>+dataMercanciaContenedores[[#This Row],[TOTAL toneladas en contenedores en cabotaje con carga]]+dataMercanciaContenedores[[#This Row],[TOTAL toneladas en contenedores en cabotaje vacíos]]</f>
        <v>2</v>
      </c>
      <c r="N422" s="2">
        <v>0</v>
      </c>
      <c r="O422" s="2">
        <v>0</v>
      </c>
      <c r="P422" s="3">
        <f>+dataMercanciaContenedores[[#This Row],[Toneladas en contenedores embarcadas en exterior con carga]]+dataMercanciaContenedores[[#This Row],[Toneladas en contenedores embarcadas en exterior vacíos]]</f>
        <v>0</v>
      </c>
      <c r="Q422" s="2">
        <v>0</v>
      </c>
      <c r="R422" s="2">
        <v>52</v>
      </c>
      <c r="S422" s="3">
        <f>+dataMercanciaContenedores[[#This Row],[Toneladas en contenedores desembarcadas en exterior con carga]]+dataMercanciaContenedores[[#This Row],[Toneladas en contenedores desembarcadas en exterior vacíos]]</f>
        <v>52</v>
      </c>
      <c r="T422" s="3">
        <f>+dataMercanciaContenedores[[#This Row],[Toneladas en contenedores embarcadas en exterior con carga]]+dataMercanciaContenedores[[#This Row],[Toneladas en contenedores desembarcadas en exterior con carga]]</f>
        <v>0</v>
      </c>
      <c r="U422" s="3">
        <f>+dataMercanciaContenedores[[#This Row],[Toneladas en contenedores embarcadas en exterior vacíos]]+dataMercanciaContenedores[[#This Row],[Toneladas en contenedores desembarcadas en exterior vacíos]]</f>
        <v>52</v>
      </c>
      <c r="V422" s="3">
        <f>+dataMercanciaContenedores[[#This Row],[TOTAL toneladas en contenedores en exterior con carga]]+dataMercanciaContenedores[[#This Row],[TOTAL toneladas en contenedores en exterior vacíos]]</f>
        <v>52</v>
      </c>
      <c r="W422" s="3">
        <f>+dataMercanciaContenedores[[#This Row],[Toneladas en contenedores embarcadas en cabotaje con carga]]+dataMercanciaContenedores[[#This Row],[Toneladas en contenedores embarcadas en exterior con carga]]</f>
        <v>0</v>
      </c>
      <c r="X422" s="3">
        <f>+dataMercanciaContenedores[[#This Row],[Toneladas en contenedores embarcadas en cabotaje vacíos]]+dataMercanciaContenedores[[#This Row],[Toneladas en contenedores embarcadas en exterior vacíos]]</f>
        <v>2</v>
      </c>
      <c r="Y422" s="3">
        <f>+dataMercanciaContenedores[[#This Row],[TOTAL Toneladas en contenedores con carga embarcadas]]+dataMercanciaContenedores[[#This Row],[TOTAL Toneladas en contenedores vacíos embarcadas]]</f>
        <v>2</v>
      </c>
      <c r="Z422" s="3">
        <f>+dataMercanciaContenedores[[#This Row],[Toneladas en contenedores desembarcadas en cabotaje con carga]]+dataMercanciaContenedores[[#This Row],[Toneladas en contenedores desembarcadas en exterior con carga]]</f>
        <v>0</v>
      </c>
      <c r="AA422" s="3">
        <f>+dataMercanciaContenedores[[#This Row],[Toneladas en contenedores desembarcadas en cabotaje vacíos]]+dataMercanciaContenedores[[#This Row],[Toneladas en contenedores desembarcadas en exterior vacíos]]</f>
        <v>52</v>
      </c>
      <c r="AB422" s="3">
        <f>+dataMercanciaContenedores[[#This Row],[TOTAL Toneladas en contenedores con carga desembarcadas]]+dataMercanciaContenedores[[#This Row],[TOTAL Toneladas en contenedores vacíos desembarcadas]]</f>
        <v>52</v>
      </c>
      <c r="AC422" s="3">
        <f>+dataMercanciaContenedores[[#This Row],[TOTAL toneladas embarcadas en contenedor]]+dataMercanciaContenedores[[#This Row],[TOTAL toneladas desembarcadas en contenedor]]</f>
        <v>54</v>
      </c>
    </row>
    <row r="423" spans="1:29" hidden="1" x14ac:dyDescent="0.2">
      <c r="A423" s="1">
        <v>2018</v>
      </c>
      <c r="B423" s="1" t="s">
        <v>11</v>
      </c>
      <c r="C423" s="1" t="s">
        <v>40</v>
      </c>
      <c r="D423" s="1" t="s">
        <v>41</v>
      </c>
      <c r="E423" s="2">
        <v>802082</v>
      </c>
      <c r="F423" s="2">
        <v>8600</v>
      </c>
      <c r="G423" s="3">
        <f>+dataMercanciaContenedores[[#This Row],[Toneladas en contenedores embarcadas en cabotaje con carga]]+dataMercanciaContenedores[[#This Row],[Toneladas en contenedores embarcadas en cabotaje vacíos]]</f>
        <v>810682</v>
      </c>
      <c r="H423" s="2">
        <v>170035</v>
      </c>
      <c r="I423" s="2">
        <v>124409</v>
      </c>
      <c r="J423" s="3">
        <f>+dataMercanciaContenedores[[#This Row],[Toneladas en contenedores desembarcadas en cabotaje con carga]]+dataMercanciaContenedores[[#This Row],[Toneladas en contenedores desembarcadas en cabotaje vacíos]]</f>
        <v>294444</v>
      </c>
      <c r="K423" s="3">
        <f>+dataMercanciaContenedores[[#This Row],[Toneladas en contenedores embarcadas en cabotaje con carga]]+dataMercanciaContenedores[[#This Row],[Toneladas en contenedores desembarcadas en cabotaje con carga]]</f>
        <v>972117</v>
      </c>
      <c r="L423" s="3">
        <f>+dataMercanciaContenedores[[#This Row],[Toneladas en contenedores embarcadas en cabotaje vacíos]]+dataMercanciaContenedores[[#This Row],[Toneladas en contenedores desembarcadas en cabotaje vacíos]]</f>
        <v>133009</v>
      </c>
      <c r="M423" s="3">
        <f>+dataMercanciaContenedores[[#This Row],[TOTAL toneladas en contenedores en cabotaje con carga]]+dataMercanciaContenedores[[#This Row],[TOTAL toneladas en contenedores en cabotaje vacíos]]</f>
        <v>1105126</v>
      </c>
      <c r="N423" s="2">
        <v>66608</v>
      </c>
      <c r="O423" s="2">
        <v>773</v>
      </c>
      <c r="P423" s="3">
        <f>+dataMercanciaContenedores[[#This Row],[Toneladas en contenedores embarcadas en exterior con carga]]+dataMercanciaContenedores[[#This Row],[Toneladas en contenedores embarcadas en exterior vacíos]]</f>
        <v>67381</v>
      </c>
      <c r="Q423" s="2">
        <v>62825</v>
      </c>
      <c r="R423" s="2">
        <v>9914</v>
      </c>
      <c r="S423" s="3">
        <f>+dataMercanciaContenedores[[#This Row],[Toneladas en contenedores desembarcadas en exterior con carga]]+dataMercanciaContenedores[[#This Row],[Toneladas en contenedores desembarcadas en exterior vacíos]]</f>
        <v>72739</v>
      </c>
      <c r="T423" s="3">
        <f>+dataMercanciaContenedores[[#This Row],[Toneladas en contenedores embarcadas en exterior con carga]]+dataMercanciaContenedores[[#This Row],[Toneladas en contenedores desembarcadas en exterior con carga]]</f>
        <v>129433</v>
      </c>
      <c r="U423" s="3">
        <f>+dataMercanciaContenedores[[#This Row],[Toneladas en contenedores embarcadas en exterior vacíos]]+dataMercanciaContenedores[[#This Row],[Toneladas en contenedores desembarcadas en exterior vacíos]]</f>
        <v>10687</v>
      </c>
      <c r="V423" s="3">
        <f>+dataMercanciaContenedores[[#This Row],[TOTAL toneladas en contenedores en exterior con carga]]+dataMercanciaContenedores[[#This Row],[TOTAL toneladas en contenedores en exterior vacíos]]</f>
        <v>140120</v>
      </c>
      <c r="W423" s="3">
        <f>+dataMercanciaContenedores[[#This Row],[Toneladas en contenedores embarcadas en cabotaje con carga]]+dataMercanciaContenedores[[#This Row],[Toneladas en contenedores embarcadas en exterior con carga]]</f>
        <v>868690</v>
      </c>
      <c r="X423" s="3">
        <f>+dataMercanciaContenedores[[#This Row],[Toneladas en contenedores embarcadas en cabotaje vacíos]]+dataMercanciaContenedores[[#This Row],[Toneladas en contenedores embarcadas en exterior vacíos]]</f>
        <v>9373</v>
      </c>
      <c r="Y423" s="3">
        <f>+dataMercanciaContenedores[[#This Row],[TOTAL Toneladas en contenedores con carga embarcadas]]+dataMercanciaContenedores[[#This Row],[TOTAL Toneladas en contenedores vacíos embarcadas]]</f>
        <v>878063</v>
      </c>
      <c r="Z423" s="3">
        <f>+dataMercanciaContenedores[[#This Row],[Toneladas en contenedores desembarcadas en cabotaje con carga]]+dataMercanciaContenedores[[#This Row],[Toneladas en contenedores desembarcadas en exterior con carga]]</f>
        <v>232860</v>
      </c>
      <c r="AA423" s="3">
        <f>+dataMercanciaContenedores[[#This Row],[Toneladas en contenedores desembarcadas en cabotaje vacíos]]+dataMercanciaContenedores[[#This Row],[Toneladas en contenedores desembarcadas en exterior vacíos]]</f>
        <v>134323</v>
      </c>
      <c r="AB423" s="3">
        <f>+dataMercanciaContenedores[[#This Row],[TOTAL Toneladas en contenedores con carga desembarcadas]]+dataMercanciaContenedores[[#This Row],[TOTAL Toneladas en contenedores vacíos desembarcadas]]</f>
        <v>367183</v>
      </c>
      <c r="AC423" s="3">
        <f>+dataMercanciaContenedores[[#This Row],[TOTAL toneladas embarcadas en contenedor]]+dataMercanciaContenedores[[#This Row],[TOTAL toneladas desembarcadas en contenedor]]</f>
        <v>1245246</v>
      </c>
    </row>
    <row r="424" spans="1:29" hidden="1" x14ac:dyDescent="0.2">
      <c r="A424" s="1">
        <v>2018</v>
      </c>
      <c r="B424" s="1" t="s">
        <v>12</v>
      </c>
      <c r="C424" s="1" t="s">
        <v>40</v>
      </c>
      <c r="D424" s="1" t="s">
        <v>41</v>
      </c>
      <c r="E424" s="2">
        <v>18434</v>
      </c>
      <c r="F424" s="2">
        <v>261</v>
      </c>
      <c r="G424" s="3">
        <f>+dataMercanciaContenedores[[#This Row],[Toneladas en contenedores embarcadas en cabotaje con carga]]+dataMercanciaContenedores[[#This Row],[Toneladas en contenedores embarcadas en cabotaje vacíos]]</f>
        <v>18695</v>
      </c>
      <c r="H424" s="2">
        <v>29321</v>
      </c>
      <c r="I424" s="2">
        <v>746</v>
      </c>
      <c r="J424" s="3">
        <f>+dataMercanciaContenedores[[#This Row],[Toneladas en contenedores desembarcadas en cabotaje con carga]]+dataMercanciaContenedores[[#This Row],[Toneladas en contenedores desembarcadas en cabotaje vacíos]]</f>
        <v>30067</v>
      </c>
      <c r="K424" s="3">
        <f>+dataMercanciaContenedores[[#This Row],[Toneladas en contenedores embarcadas en cabotaje con carga]]+dataMercanciaContenedores[[#This Row],[Toneladas en contenedores desembarcadas en cabotaje con carga]]</f>
        <v>47755</v>
      </c>
      <c r="L424" s="3">
        <f>+dataMercanciaContenedores[[#This Row],[Toneladas en contenedores embarcadas en cabotaje vacíos]]+dataMercanciaContenedores[[#This Row],[Toneladas en contenedores desembarcadas en cabotaje vacíos]]</f>
        <v>1007</v>
      </c>
      <c r="M424" s="3">
        <f>+dataMercanciaContenedores[[#This Row],[TOTAL toneladas en contenedores en cabotaje con carga]]+dataMercanciaContenedores[[#This Row],[TOTAL toneladas en contenedores en cabotaje vacíos]]</f>
        <v>48762</v>
      </c>
      <c r="N424" s="2">
        <v>27750</v>
      </c>
      <c r="O424" s="2">
        <v>64</v>
      </c>
      <c r="P424" s="3">
        <f>+dataMercanciaContenedores[[#This Row],[Toneladas en contenedores embarcadas en exterior con carga]]+dataMercanciaContenedores[[#This Row],[Toneladas en contenedores embarcadas en exterior vacíos]]</f>
        <v>27814</v>
      </c>
      <c r="Q424" s="2">
        <v>10837</v>
      </c>
      <c r="R424" s="2">
        <v>5307</v>
      </c>
      <c r="S424" s="3">
        <f>+dataMercanciaContenedores[[#This Row],[Toneladas en contenedores desembarcadas en exterior con carga]]+dataMercanciaContenedores[[#This Row],[Toneladas en contenedores desembarcadas en exterior vacíos]]</f>
        <v>16144</v>
      </c>
      <c r="T424" s="3">
        <f>+dataMercanciaContenedores[[#This Row],[Toneladas en contenedores embarcadas en exterior con carga]]+dataMercanciaContenedores[[#This Row],[Toneladas en contenedores desembarcadas en exterior con carga]]</f>
        <v>38587</v>
      </c>
      <c r="U424" s="3">
        <f>+dataMercanciaContenedores[[#This Row],[Toneladas en contenedores embarcadas en exterior vacíos]]+dataMercanciaContenedores[[#This Row],[Toneladas en contenedores desembarcadas en exterior vacíos]]</f>
        <v>5371</v>
      </c>
      <c r="V424" s="3">
        <f>+dataMercanciaContenedores[[#This Row],[TOTAL toneladas en contenedores en exterior con carga]]+dataMercanciaContenedores[[#This Row],[TOTAL toneladas en contenedores en exterior vacíos]]</f>
        <v>43958</v>
      </c>
      <c r="W424" s="3">
        <f>+dataMercanciaContenedores[[#This Row],[Toneladas en contenedores embarcadas en cabotaje con carga]]+dataMercanciaContenedores[[#This Row],[Toneladas en contenedores embarcadas en exterior con carga]]</f>
        <v>46184</v>
      </c>
      <c r="X424" s="3">
        <f>+dataMercanciaContenedores[[#This Row],[Toneladas en contenedores embarcadas en cabotaje vacíos]]+dataMercanciaContenedores[[#This Row],[Toneladas en contenedores embarcadas en exterior vacíos]]</f>
        <v>325</v>
      </c>
      <c r="Y424" s="3">
        <f>+dataMercanciaContenedores[[#This Row],[TOTAL Toneladas en contenedores con carga embarcadas]]+dataMercanciaContenedores[[#This Row],[TOTAL Toneladas en contenedores vacíos embarcadas]]</f>
        <v>46509</v>
      </c>
      <c r="Z424" s="3">
        <f>+dataMercanciaContenedores[[#This Row],[Toneladas en contenedores desembarcadas en cabotaje con carga]]+dataMercanciaContenedores[[#This Row],[Toneladas en contenedores desembarcadas en exterior con carga]]</f>
        <v>40158</v>
      </c>
      <c r="AA424" s="3">
        <f>+dataMercanciaContenedores[[#This Row],[Toneladas en contenedores desembarcadas en cabotaje vacíos]]+dataMercanciaContenedores[[#This Row],[Toneladas en contenedores desembarcadas en exterior vacíos]]</f>
        <v>6053</v>
      </c>
      <c r="AB424" s="3">
        <f>+dataMercanciaContenedores[[#This Row],[TOTAL Toneladas en contenedores con carga desembarcadas]]+dataMercanciaContenedores[[#This Row],[TOTAL Toneladas en contenedores vacíos desembarcadas]]</f>
        <v>46211</v>
      </c>
      <c r="AC424" s="3">
        <f>+dataMercanciaContenedores[[#This Row],[TOTAL toneladas embarcadas en contenedor]]+dataMercanciaContenedores[[#This Row],[TOTAL toneladas desembarcadas en contenedor]]</f>
        <v>92720</v>
      </c>
    </row>
    <row r="425" spans="1:29" hidden="1" x14ac:dyDescent="0.2">
      <c r="A425" s="1">
        <v>2018</v>
      </c>
      <c r="B425" s="1" t="s">
        <v>13</v>
      </c>
      <c r="C425" s="1" t="s">
        <v>40</v>
      </c>
      <c r="D425" s="1" t="s">
        <v>41</v>
      </c>
      <c r="E425" s="2">
        <v>0</v>
      </c>
      <c r="F425" s="2">
        <v>0</v>
      </c>
      <c r="G425" s="3">
        <f>+dataMercanciaContenedores[[#This Row],[Toneladas en contenedores embarcadas en cabotaje con carga]]+dataMercanciaContenedores[[#This Row],[Toneladas en contenedores embarcadas en cabotaje vacíos]]</f>
        <v>0</v>
      </c>
      <c r="H425" s="2">
        <v>0</v>
      </c>
      <c r="I425" s="2">
        <v>0</v>
      </c>
      <c r="J425" s="3">
        <f>+dataMercanciaContenedores[[#This Row],[Toneladas en contenedores desembarcadas en cabotaje con carga]]+dataMercanciaContenedores[[#This Row],[Toneladas en contenedores desembarcadas en cabotaje vacíos]]</f>
        <v>0</v>
      </c>
      <c r="K425" s="3">
        <f>+dataMercanciaContenedores[[#This Row],[Toneladas en contenedores embarcadas en cabotaje con carga]]+dataMercanciaContenedores[[#This Row],[Toneladas en contenedores desembarcadas en cabotaje con carga]]</f>
        <v>0</v>
      </c>
      <c r="L425" s="3">
        <f>+dataMercanciaContenedores[[#This Row],[Toneladas en contenedores embarcadas en cabotaje vacíos]]+dataMercanciaContenedores[[#This Row],[Toneladas en contenedores desembarcadas en cabotaje vacíos]]</f>
        <v>0</v>
      </c>
      <c r="M425" s="3">
        <f>+dataMercanciaContenedores[[#This Row],[TOTAL toneladas en contenedores en cabotaje con carga]]+dataMercanciaContenedores[[#This Row],[TOTAL toneladas en contenedores en cabotaje vacíos]]</f>
        <v>0</v>
      </c>
      <c r="N425" s="2">
        <v>52</v>
      </c>
      <c r="O425" s="2">
        <v>0</v>
      </c>
      <c r="P425" s="3">
        <f>+dataMercanciaContenedores[[#This Row],[Toneladas en contenedores embarcadas en exterior con carga]]+dataMercanciaContenedores[[#This Row],[Toneladas en contenedores embarcadas en exterior vacíos]]</f>
        <v>52</v>
      </c>
      <c r="Q425" s="2">
        <v>0</v>
      </c>
      <c r="R425" s="2">
        <v>0</v>
      </c>
      <c r="S425" s="3">
        <f>+dataMercanciaContenedores[[#This Row],[Toneladas en contenedores desembarcadas en exterior con carga]]+dataMercanciaContenedores[[#This Row],[Toneladas en contenedores desembarcadas en exterior vacíos]]</f>
        <v>0</v>
      </c>
      <c r="T425" s="3">
        <f>+dataMercanciaContenedores[[#This Row],[Toneladas en contenedores embarcadas en exterior con carga]]+dataMercanciaContenedores[[#This Row],[Toneladas en contenedores desembarcadas en exterior con carga]]</f>
        <v>52</v>
      </c>
      <c r="U425" s="3">
        <f>+dataMercanciaContenedores[[#This Row],[Toneladas en contenedores embarcadas en exterior vacíos]]+dataMercanciaContenedores[[#This Row],[Toneladas en contenedores desembarcadas en exterior vacíos]]</f>
        <v>0</v>
      </c>
      <c r="V425" s="3">
        <f>+dataMercanciaContenedores[[#This Row],[TOTAL toneladas en contenedores en exterior con carga]]+dataMercanciaContenedores[[#This Row],[TOTAL toneladas en contenedores en exterior vacíos]]</f>
        <v>52</v>
      </c>
      <c r="W425" s="3">
        <f>+dataMercanciaContenedores[[#This Row],[Toneladas en contenedores embarcadas en cabotaje con carga]]+dataMercanciaContenedores[[#This Row],[Toneladas en contenedores embarcadas en exterior con carga]]</f>
        <v>52</v>
      </c>
      <c r="X425" s="3">
        <f>+dataMercanciaContenedores[[#This Row],[Toneladas en contenedores embarcadas en cabotaje vacíos]]+dataMercanciaContenedores[[#This Row],[Toneladas en contenedores embarcadas en exterior vacíos]]</f>
        <v>0</v>
      </c>
      <c r="Y425" s="3">
        <f>+dataMercanciaContenedores[[#This Row],[TOTAL Toneladas en contenedores con carga embarcadas]]+dataMercanciaContenedores[[#This Row],[TOTAL Toneladas en contenedores vacíos embarcadas]]</f>
        <v>52</v>
      </c>
      <c r="Z425" s="3">
        <f>+dataMercanciaContenedores[[#This Row],[Toneladas en contenedores desembarcadas en cabotaje con carga]]+dataMercanciaContenedores[[#This Row],[Toneladas en contenedores desembarcadas en exterior con carga]]</f>
        <v>0</v>
      </c>
      <c r="AA425" s="3">
        <f>+dataMercanciaContenedores[[#This Row],[Toneladas en contenedores desembarcadas en cabotaje vacíos]]+dataMercanciaContenedores[[#This Row],[Toneladas en contenedores desembarcadas en exterior vacíos]]</f>
        <v>0</v>
      </c>
      <c r="AB425" s="3">
        <f>+dataMercanciaContenedores[[#This Row],[TOTAL Toneladas en contenedores con carga desembarcadas]]+dataMercanciaContenedores[[#This Row],[TOTAL Toneladas en contenedores vacíos desembarcadas]]</f>
        <v>0</v>
      </c>
      <c r="AC425" s="3">
        <f>+dataMercanciaContenedores[[#This Row],[TOTAL toneladas embarcadas en contenedor]]+dataMercanciaContenedores[[#This Row],[TOTAL toneladas desembarcadas en contenedor]]</f>
        <v>52</v>
      </c>
    </row>
    <row r="426" spans="1:29" hidden="1" x14ac:dyDescent="0.2">
      <c r="A426" s="1">
        <v>2018</v>
      </c>
      <c r="B426" s="1" t="s">
        <v>14</v>
      </c>
      <c r="C426" s="1" t="s">
        <v>40</v>
      </c>
      <c r="D426" s="1" t="s">
        <v>41</v>
      </c>
      <c r="E426" s="2">
        <v>1744040.4069999973</v>
      </c>
      <c r="F426" s="2">
        <v>33442</v>
      </c>
      <c r="G426" s="3">
        <f>+dataMercanciaContenedores[[#This Row],[Toneladas en contenedores embarcadas en cabotaje con carga]]+dataMercanciaContenedores[[#This Row],[Toneladas en contenedores embarcadas en cabotaje vacíos]]</f>
        <v>1777482.4069999973</v>
      </c>
      <c r="H426" s="2">
        <v>1825893</v>
      </c>
      <c r="I426" s="2">
        <v>19332</v>
      </c>
      <c r="J426" s="3">
        <f>+dataMercanciaContenedores[[#This Row],[Toneladas en contenedores desembarcadas en cabotaje con carga]]+dataMercanciaContenedores[[#This Row],[Toneladas en contenedores desembarcadas en cabotaje vacíos]]</f>
        <v>1845225</v>
      </c>
      <c r="K426" s="3">
        <f>+dataMercanciaContenedores[[#This Row],[Toneladas en contenedores embarcadas en cabotaje con carga]]+dataMercanciaContenedores[[#This Row],[Toneladas en contenedores desembarcadas en cabotaje con carga]]</f>
        <v>3569933.4069999973</v>
      </c>
      <c r="L426" s="3">
        <f>+dataMercanciaContenedores[[#This Row],[Toneladas en contenedores embarcadas en cabotaje vacíos]]+dataMercanciaContenedores[[#This Row],[Toneladas en contenedores desembarcadas en cabotaje vacíos]]</f>
        <v>52774</v>
      </c>
      <c r="M426" s="3">
        <f>+dataMercanciaContenedores[[#This Row],[TOTAL toneladas en contenedores en cabotaje con carga]]+dataMercanciaContenedores[[#This Row],[TOTAL toneladas en contenedores en cabotaje vacíos]]</f>
        <v>3622707.4069999973</v>
      </c>
      <c r="N426" s="2">
        <v>28398932</v>
      </c>
      <c r="O426" s="2">
        <v>704360</v>
      </c>
      <c r="P426" s="3">
        <f>+dataMercanciaContenedores[[#This Row],[Toneladas en contenedores embarcadas en exterior con carga]]+dataMercanciaContenedores[[#This Row],[Toneladas en contenedores embarcadas en exterior vacíos]]</f>
        <v>29103292</v>
      </c>
      <c r="Q426" s="2">
        <v>27083980</v>
      </c>
      <c r="R426" s="2">
        <v>783430</v>
      </c>
      <c r="S426" s="3">
        <f>+dataMercanciaContenedores[[#This Row],[Toneladas en contenedores desembarcadas en exterior con carga]]+dataMercanciaContenedores[[#This Row],[Toneladas en contenedores desembarcadas en exterior vacíos]]</f>
        <v>27867410</v>
      </c>
      <c r="T426" s="3">
        <f>+dataMercanciaContenedores[[#This Row],[Toneladas en contenedores embarcadas en exterior con carga]]+dataMercanciaContenedores[[#This Row],[Toneladas en contenedores desembarcadas en exterior con carga]]</f>
        <v>55482912</v>
      </c>
      <c r="U426" s="3">
        <f>+dataMercanciaContenedores[[#This Row],[Toneladas en contenedores embarcadas en exterior vacíos]]+dataMercanciaContenedores[[#This Row],[Toneladas en contenedores desembarcadas en exterior vacíos]]</f>
        <v>1487790</v>
      </c>
      <c r="V426" s="3">
        <f>+dataMercanciaContenedores[[#This Row],[TOTAL toneladas en contenedores en exterior con carga]]+dataMercanciaContenedores[[#This Row],[TOTAL toneladas en contenedores en exterior vacíos]]</f>
        <v>56970702</v>
      </c>
      <c r="W426" s="3">
        <f>+dataMercanciaContenedores[[#This Row],[Toneladas en contenedores embarcadas en cabotaje con carga]]+dataMercanciaContenedores[[#This Row],[Toneladas en contenedores embarcadas en exterior con carga]]</f>
        <v>30142972.406999998</v>
      </c>
      <c r="X426" s="3">
        <f>+dataMercanciaContenedores[[#This Row],[Toneladas en contenedores embarcadas en cabotaje vacíos]]+dataMercanciaContenedores[[#This Row],[Toneladas en contenedores embarcadas en exterior vacíos]]</f>
        <v>737802</v>
      </c>
      <c r="Y426" s="3">
        <f>+dataMercanciaContenedores[[#This Row],[TOTAL Toneladas en contenedores con carga embarcadas]]+dataMercanciaContenedores[[#This Row],[TOTAL Toneladas en contenedores vacíos embarcadas]]</f>
        <v>30880774.406999998</v>
      </c>
      <c r="Z426" s="3">
        <f>+dataMercanciaContenedores[[#This Row],[Toneladas en contenedores desembarcadas en cabotaje con carga]]+dataMercanciaContenedores[[#This Row],[Toneladas en contenedores desembarcadas en exterior con carga]]</f>
        <v>28909873</v>
      </c>
      <c r="AA426" s="3">
        <f>+dataMercanciaContenedores[[#This Row],[Toneladas en contenedores desembarcadas en cabotaje vacíos]]+dataMercanciaContenedores[[#This Row],[Toneladas en contenedores desembarcadas en exterior vacíos]]</f>
        <v>802762</v>
      </c>
      <c r="AB426" s="3">
        <f>+dataMercanciaContenedores[[#This Row],[TOTAL Toneladas en contenedores con carga desembarcadas]]+dataMercanciaContenedores[[#This Row],[TOTAL Toneladas en contenedores vacíos desembarcadas]]</f>
        <v>29712635</v>
      </c>
      <c r="AC426" s="3">
        <f>+dataMercanciaContenedores[[#This Row],[TOTAL toneladas embarcadas en contenedor]]+dataMercanciaContenedores[[#This Row],[TOTAL toneladas desembarcadas en contenedor]]</f>
        <v>60593409.406999998</v>
      </c>
    </row>
    <row r="427" spans="1:29" hidden="1" x14ac:dyDescent="0.2">
      <c r="A427" s="1">
        <v>2018</v>
      </c>
      <c r="B427" s="1" t="s">
        <v>15</v>
      </c>
      <c r="C427" s="1" t="s">
        <v>40</v>
      </c>
      <c r="D427" s="1" t="s">
        <v>41</v>
      </c>
      <c r="E427" s="2">
        <f>233455-51279</f>
        <v>182176</v>
      </c>
      <c r="F427" s="2">
        <v>55</v>
      </c>
      <c r="G427" s="3">
        <f>+dataMercanciaContenedores[[#This Row],[Toneladas en contenedores embarcadas en cabotaje con carga]]+dataMercanciaContenedores[[#This Row],[Toneladas en contenedores embarcadas en cabotaje vacíos]]</f>
        <v>182231</v>
      </c>
      <c r="H427" s="2">
        <v>19704</v>
      </c>
      <c r="I427" s="2">
        <f>58456-53632</f>
        <v>4824</v>
      </c>
      <c r="J427" s="3">
        <f>+dataMercanciaContenedores[[#This Row],[Toneladas en contenedores desembarcadas en cabotaje con carga]]+dataMercanciaContenedores[[#This Row],[Toneladas en contenedores desembarcadas en cabotaje vacíos]]</f>
        <v>24528</v>
      </c>
      <c r="K427" s="3">
        <f>+dataMercanciaContenedores[[#This Row],[Toneladas en contenedores embarcadas en cabotaje con carga]]+dataMercanciaContenedores[[#This Row],[Toneladas en contenedores desembarcadas en cabotaje con carga]]</f>
        <v>201880</v>
      </c>
      <c r="L427" s="3">
        <f>+dataMercanciaContenedores[[#This Row],[Toneladas en contenedores embarcadas en cabotaje vacíos]]+dataMercanciaContenedores[[#This Row],[Toneladas en contenedores desembarcadas en cabotaje vacíos]]</f>
        <v>4879</v>
      </c>
      <c r="M427" s="3">
        <f>+dataMercanciaContenedores[[#This Row],[TOTAL toneladas en contenedores en cabotaje con carga]]+dataMercanciaContenedores[[#This Row],[TOTAL toneladas en contenedores en cabotaje vacíos]]</f>
        <v>206759</v>
      </c>
      <c r="N427" s="2">
        <v>126972</v>
      </c>
      <c r="O427" s="2">
        <v>125</v>
      </c>
      <c r="P427" s="3">
        <f>+dataMercanciaContenedores[[#This Row],[Toneladas en contenedores embarcadas en exterior con carga]]+dataMercanciaContenedores[[#This Row],[Toneladas en contenedores embarcadas en exterior vacíos]]</f>
        <v>127097</v>
      </c>
      <c r="Q427" s="2">
        <v>39313</v>
      </c>
      <c r="R427" s="2">
        <v>4957</v>
      </c>
      <c r="S427" s="3">
        <f>+dataMercanciaContenedores[[#This Row],[Toneladas en contenedores desembarcadas en exterior con carga]]+dataMercanciaContenedores[[#This Row],[Toneladas en contenedores desembarcadas en exterior vacíos]]</f>
        <v>44270</v>
      </c>
      <c r="T427" s="3">
        <f>+dataMercanciaContenedores[[#This Row],[Toneladas en contenedores embarcadas en exterior con carga]]+dataMercanciaContenedores[[#This Row],[Toneladas en contenedores desembarcadas en exterior con carga]]</f>
        <v>166285</v>
      </c>
      <c r="U427" s="3">
        <f>+dataMercanciaContenedores[[#This Row],[Toneladas en contenedores embarcadas en exterior vacíos]]+dataMercanciaContenedores[[#This Row],[Toneladas en contenedores desembarcadas en exterior vacíos]]</f>
        <v>5082</v>
      </c>
      <c r="V427" s="3">
        <f>+dataMercanciaContenedores[[#This Row],[TOTAL toneladas en contenedores en exterior con carga]]+dataMercanciaContenedores[[#This Row],[TOTAL toneladas en contenedores en exterior vacíos]]</f>
        <v>171367</v>
      </c>
      <c r="W427" s="3">
        <f>+dataMercanciaContenedores[[#This Row],[Toneladas en contenedores embarcadas en cabotaje con carga]]+dataMercanciaContenedores[[#This Row],[Toneladas en contenedores embarcadas en exterior con carga]]</f>
        <v>309148</v>
      </c>
      <c r="X427" s="3">
        <f>+dataMercanciaContenedores[[#This Row],[Toneladas en contenedores embarcadas en cabotaje vacíos]]+dataMercanciaContenedores[[#This Row],[Toneladas en contenedores embarcadas en exterior vacíos]]</f>
        <v>180</v>
      </c>
      <c r="Y427" s="3">
        <f>+dataMercanciaContenedores[[#This Row],[TOTAL Toneladas en contenedores con carga embarcadas]]+dataMercanciaContenedores[[#This Row],[TOTAL Toneladas en contenedores vacíos embarcadas]]</f>
        <v>309328</v>
      </c>
      <c r="Z427" s="3">
        <f>+dataMercanciaContenedores[[#This Row],[Toneladas en contenedores desembarcadas en cabotaje con carga]]+dataMercanciaContenedores[[#This Row],[Toneladas en contenedores desembarcadas en exterior con carga]]</f>
        <v>59017</v>
      </c>
      <c r="AA427" s="3">
        <f>+dataMercanciaContenedores[[#This Row],[Toneladas en contenedores desembarcadas en cabotaje vacíos]]+dataMercanciaContenedores[[#This Row],[Toneladas en contenedores desembarcadas en exterior vacíos]]</f>
        <v>9781</v>
      </c>
      <c r="AB427" s="3">
        <f>+dataMercanciaContenedores[[#This Row],[TOTAL Toneladas en contenedores con carga desembarcadas]]+dataMercanciaContenedores[[#This Row],[TOTAL Toneladas en contenedores vacíos desembarcadas]]</f>
        <v>68798</v>
      </c>
      <c r="AC427" s="3">
        <f>+dataMercanciaContenedores[[#This Row],[TOTAL toneladas embarcadas en contenedor]]+dataMercanciaContenedores[[#This Row],[TOTAL toneladas desembarcadas en contenedor]]</f>
        <v>378126</v>
      </c>
    </row>
    <row r="428" spans="1:29" hidden="1" x14ac:dyDescent="0.2">
      <c r="A428" s="1">
        <v>2018</v>
      </c>
      <c r="B428" s="1" t="s">
        <v>16</v>
      </c>
      <c r="C428" s="1" t="s">
        <v>40</v>
      </c>
      <c r="D428" s="1" t="s">
        <v>41</v>
      </c>
      <c r="E428" s="2">
        <v>78677</v>
      </c>
      <c r="F428" s="2">
        <v>84980</v>
      </c>
      <c r="G428" s="3">
        <f>+dataMercanciaContenedores[[#This Row],[Toneladas en contenedores embarcadas en cabotaje con carga]]+dataMercanciaContenedores[[#This Row],[Toneladas en contenedores embarcadas en cabotaje vacíos]]</f>
        <v>163657</v>
      </c>
      <c r="H428" s="2">
        <v>495018</v>
      </c>
      <c r="I428" s="2">
        <v>1875</v>
      </c>
      <c r="J428" s="3">
        <f>+dataMercanciaContenedores[[#This Row],[Toneladas en contenedores desembarcadas en cabotaje con carga]]+dataMercanciaContenedores[[#This Row],[Toneladas en contenedores desembarcadas en cabotaje vacíos]]</f>
        <v>496893</v>
      </c>
      <c r="K428" s="3">
        <f>+dataMercanciaContenedores[[#This Row],[Toneladas en contenedores embarcadas en cabotaje con carga]]+dataMercanciaContenedores[[#This Row],[Toneladas en contenedores desembarcadas en cabotaje con carga]]</f>
        <v>573695</v>
      </c>
      <c r="L428" s="3">
        <f>+dataMercanciaContenedores[[#This Row],[Toneladas en contenedores embarcadas en cabotaje vacíos]]+dataMercanciaContenedores[[#This Row],[Toneladas en contenedores desembarcadas en cabotaje vacíos]]</f>
        <v>86855</v>
      </c>
      <c r="M428" s="3">
        <f>+dataMercanciaContenedores[[#This Row],[TOTAL toneladas en contenedores en cabotaje con carga]]+dataMercanciaContenedores[[#This Row],[TOTAL toneladas en contenedores en cabotaje vacíos]]</f>
        <v>660550</v>
      </c>
      <c r="N428" s="2">
        <v>251</v>
      </c>
      <c r="O428" s="2">
        <v>0</v>
      </c>
      <c r="P428" s="3">
        <f>+dataMercanciaContenedores[[#This Row],[Toneladas en contenedores embarcadas en exterior con carga]]+dataMercanciaContenedores[[#This Row],[Toneladas en contenedores embarcadas en exterior vacíos]]</f>
        <v>251</v>
      </c>
      <c r="Q428" s="2">
        <v>372</v>
      </c>
      <c r="R428" s="2">
        <v>0</v>
      </c>
      <c r="S428" s="3">
        <f>+dataMercanciaContenedores[[#This Row],[Toneladas en contenedores desembarcadas en exterior con carga]]+dataMercanciaContenedores[[#This Row],[Toneladas en contenedores desembarcadas en exterior vacíos]]</f>
        <v>372</v>
      </c>
      <c r="T428" s="3">
        <f>+dataMercanciaContenedores[[#This Row],[Toneladas en contenedores embarcadas en exterior con carga]]+dataMercanciaContenedores[[#This Row],[Toneladas en contenedores desembarcadas en exterior con carga]]</f>
        <v>623</v>
      </c>
      <c r="U428" s="3">
        <f>+dataMercanciaContenedores[[#This Row],[Toneladas en contenedores embarcadas en exterior vacíos]]+dataMercanciaContenedores[[#This Row],[Toneladas en contenedores desembarcadas en exterior vacíos]]</f>
        <v>0</v>
      </c>
      <c r="V428" s="3">
        <f>+dataMercanciaContenedores[[#This Row],[TOTAL toneladas en contenedores en exterior con carga]]+dataMercanciaContenedores[[#This Row],[TOTAL toneladas en contenedores en exterior vacíos]]</f>
        <v>623</v>
      </c>
      <c r="W428" s="3">
        <f>+dataMercanciaContenedores[[#This Row],[Toneladas en contenedores embarcadas en cabotaje con carga]]+dataMercanciaContenedores[[#This Row],[Toneladas en contenedores embarcadas en exterior con carga]]</f>
        <v>78928</v>
      </c>
      <c r="X428" s="3">
        <f>+dataMercanciaContenedores[[#This Row],[Toneladas en contenedores embarcadas en cabotaje vacíos]]+dataMercanciaContenedores[[#This Row],[Toneladas en contenedores embarcadas en exterior vacíos]]</f>
        <v>84980</v>
      </c>
      <c r="Y428" s="3">
        <f>+dataMercanciaContenedores[[#This Row],[TOTAL Toneladas en contenedores con carga embarcadas]]+dataMercanciaContenedores[[#This Row],[TOTAL Toneladas en contenedores vacíos embarcadas]]</f>
        <v>163908</v>
      </c>
      <c r="Z428" s="3">
        <f>+dataMercanciaContenedores[[#This Row],[Toneladas en contenedores desembarcadas en cabotaje con carga]]+dataMercanciaContenedores[[#This Row],[Toneladas en contenedores desembarcadas en exterior con carga]]</f>
        <v>495390</v>
      </c>
      <c r="AA428" s="3">
        <f>+dataMercanciaContenedores[[#This Row],[Toneladas en contenedores desembarcadas en cabotaje vacíos]]+dataMercanciaContenedores[[#This Row],[Toneladas en contenedores desembarcadas en exterior vacíos]]</f>
        <v>1875</v>
      </c>
      <c r="AB428" s="3">
        <f>+dataMercanciaContenedores[[#This Row],[TOTAL Toneladas en contenedores con carga desembarcadas]]+dataMercanciaContenedores[[#This Row],[TOTAL Toneladas en contenedores vacíos desembarcadas]]</f>
        <v>497265</v>
      </c>
      <c r="AC428" s="3">
        <f>+dataMercanciaContenedores[[#This Row],[TOTAL toneladas embarcadas en contenedor]]+dataMercanciaContenedores[[#This Row],[TOTAL toneladas desembarcadas en contenedor]]</f>
        <v>661173</v>
      </c>
    </row>
    <row r="429" spans="1:29" hidden="1" x14ac:dyDescent="0.2">
      <c r="A429" s="1">
        <v>2018</v>
      </c>
      <c r="B429" s="1" t="s">
        <v>17</v>
      </c>
      <c r="C429" s="1" t="s">
        <v>40</v>
      </c>
      <c r="D429" s="1" t="s">
        <v>41</v>
      </c>
      <c r="E429" s="2">
        <v>1068542.048</v>
      </c>
      <c r="F429" s="2">
        <v>23006.58</v>
      </c>
      <c r="G429" s="3">
        <f>+dataMercanciaContenedores[[#This Row],[Toneladas en contenedores embarcadas en cabotaje con carga]]+dataMercanciaContenedores[[#This Row],[Toneladas en contenedores embarcadas en cabotaje vacíos]]</f>
        <v>1091548.628</v>
      </c>
      <c r="H429" s="2">
        <v>225184.95800000001</v>
      </c>
      <c r="I429" s="2">
        <v>189277.068</v>
      </c>
      <c r="J429" s="3">
        <f>+dataMercanciaContenedores[[#This Row],[Toneladas en contenedores desembarcadas en cabotaje con carga]]+dataMercanciaContenedores[[#This Row],[Toneladas en contenedores desembarcadas en cabotaje vacíos]]</f>
        <v>414462.02600000001</v>
      </c>
      <c r="K429" s="3">
        <f>+dataMercanciaContenedores[[#This Row],[Toneladas en contenedores embarcadas en cabotaje con carga]]+dataMercanciaContenedores[[#This Row],[Toneladas en contenedores desembarcadas en cabotaje con carga]]</f>
        <v>1293727.0060000001</v>
      </c>
      <c r="L429" s="3">
        <f>+dataMercanciaContenedores[[#This Row],[Toneladas en contenedores embarcadas en cabotaje vacíos]]+dataMercanciaContenedores[[#This Row],[Toneladas en contenedores desembarcadas en cabotaje vacíos]]</f>
        <v>212283.64799999999</v>
      </c>
      <c r="M429" s="3">
        <f>+dataMercanciaContenedores[[#This Row],[TOTAL toneladas en contenedores en cabotaje con carga]]+dataMercanciaContenedores[[#This Row],[TOTAL toneladas en contenedores en cabotaje vacíos]]</f>
        <v>1506010.6540000001</v>
      </c>
      <c r="N429" s="2">
        <v>17350980.545337658</v>
      </c>
      <c r="O429" s="2">
        <v>522793.592</v>
      </c>
      <c r="P429" s="3">
        <f>+dataMercanciaContenedores[[#This Row],[Toneladas en contenedores embarcadas en exterior con carga]]+dataMercanciaContenedores[[#This Row],[Toneladas en contenedores embarcadas en exterior vacíos]]</f>
        <v>17873774.137337659</v>
      </c>
      <c r="Q429" s="2">
        <v>14566541.969000001</v>
      </c>
      <c r="R429" s="2">
        <v>843752.90099999995</v>
      </c>
      <c r="S429" s="3">
        <f>+dataMercanciaContenedores[[#This Row],[Toneladas en contenedores desembarcadas en exterior con carga]]+dataMercanciaContenedores[[#This Row],[Toneladas en contenedores desembarcadas en exterior vacíos]]</f>
        <v>15410294.870000001</v>
      </c>
      <c r="T429" s="3">
        <f>+dataMercanciaContenedores[[#This Row],[Toneladas en contenedores embarcadas en exterior con carga]]+dataMercanciaContenedores[[#This Row],[Toneladas en contenedores desembarcadas en exterior con carga]]</f>
        <v>31917522.514337659</v>
      </c>
      <c r="U429" s="3">
        <f>+dataMercanciaContenedores[[#This Row],[Toneladas en contenedores embarcadas en exterior vacíos]]+dataMercanciaContenedores[[#This Row],[Toneladas en contenedores desembarcadas en exterior vacíos]]</f>
        <v>1366546.493</v>
      </c>
      <c r="V429" s="3">
        <f>+dataMercanciaContenedores[[#This Row],[TOTAL toneladas en contenedores en exterior con carga]]+dataMercanciaContenedores[[#This Row],[TOTAL toneladas en contenedores en exterior vacíos]]</f>
        <v>33284069.00733766</v>
      </c>
      <c r="W429" s="3">
        <f>+dataMercanciaContenedores[[#This Row],[Toneladas en contenedores embarcadas en cabotaje con carga]]+dataMercanciaContenedores[[#This Row],[Toneladas en contenedores embarcadas en exterior con carga]]</f>
        <v>18419522.593337659</v>
      </c>
      <c r="X429" s="3">
        <f>+dataMercanciaContenedores[[#This Row],[Toneladas en contenedores embarcadas en cabotaje vacíos]]+dataMercanciaContenedores[[#This Row],[Toneladas en contenedores embarcadas en exterior vacíos]]</f>
        <v>545800.17200000002</v>
      </c>
      <c r="Y429" s="3">
        <f>+dataMercanciaContenedores[[#This Row],[TOTAL Toneladas en contenedores con carga embarcadas]]+dataMercanciaContenedores[[#This Row],[TOTAL Toneladas en contenedores vacíos embarcadas]]</f>
        <v>18965322.765337657</v>
      </c>
      <c r="Z429" s="3">
        <f>+dataMercanciaContenedores[[#This Row],[Toneladas en contenedores desembarcadas en cabotaje con carga]]+dataMercanciaContenedores[[#This Row],[Toneladas en contenedores desembarcadas en exterior con carga]]</f>
        <v>14791726.927000001</v>
      </c>
      <c r="AA429" s="3">
        <f>+dataMercanciaContenedores[[#This Row],[Toneladas en contenedores desembarcadas en cabotaje vacíos]]+dataMercanciaContenedores[[#This Row],[Toneladas en contenedores desembarcadas en exterior vacíos]]</f>
        <v>1033029.9689999999</v>
      </c>
      <c r="AB429" s="3">
        <f>+dataMercanciaContenedores[[#This Row],[TOTAL Toneladas en contenedores con carga desembarcadas]]+dataMercanciaContenedores[[#This Row],[TOTAL Toneladas en contenedores vacíos desembarcadas]]</f>
        <v>15824756.896000002</v>
      </c>
      <c r="AC429" s="3">
        <f>+dataMercanciaContenedores[[#This Row],[TOTAL toneladas embarcadas en contenedor]]+dataMercanciaContenedores[[#This Row],[TOTAL toneladas desembarcadas en contenedor]]</f>
        <v>34790079.661337659</v>
      </c>
    </row>
    <row r="430" spans="1:29" hidden="1" x14ac:dyDescent="0.2">
      <c r="A430" s="1">
        <v>2018</v>
      </c>
      <c r="B430" s="1" t="s">
        <v>18</v>
      </c>
      <c r="C430" s="1" t="s">
        <v>40</v>
      </c>
      <c r="D430" s="1" t="s">
        <v>41</v>
      </c>
      <c r="E430" s="2">
        <v>237597</v>
      </c>
      <c r="F430" s="2">
        <v>3597</v>
      </c>
      <c r="G430" s="3">
        <f>+dataMercanciaContenedores[[#This Row],[Toneladas en contenedores embarcadas en cabotaje con carga]]+dataMercanciaContenedores[[#This Row],[Toneladas en contenedores embarcadas en cabotaje vacíos]]</f>
        <v>241194</v>
      </c>
      <c r="H430" s="2">
        <v>30970</v>
      </c>
      <c r="I430" s="2">
        <v>92584</v>
      </c>
      <c r="J430" s="3">
        <f>+dataMercanciaContenedores[[#This Row],[Toneladas en contenedores desembarcadas en cabotaje con carga]]+dataMercanciaContenedores[[#This Row],[Toneladas en contenedores desembarcadas en cabotaje vacíos]]</f>
        <v>123554</v>
      </c>
      <c r="K430" s="3">
        <f>+dataMercanciaContenedores[[#This Row],[Toneladas en contenedores embarcadas en cabotaje con carga]]+dataMercanciaContenedores[[#This Row],[Toneladas en contenedores desembarcadas en cabotaje con carga]]</f>
        <v>268567</v>
      </c>
      <c r="L430" s="3">
        <f>+dataMercanciaContenedores[[#This Row],[Toneladas en contenedores embarcadas en cabotaje vacíos]]+dataMercanciaContenedores[[#This Row],[Toneladas en contenedores desembarcadas en cabotaje vacíos]]</f>
        <v>96181</v>
      </c>
      <c r="M430" s="3">
        <f>+dataMercanciaContenedores[[#This Row],[TOTAL toneladas en contenedores en cabotaje con carga]]+dataMercanciaContenedores[[#This Row],[TOTAL toneladas en contenedores en cabotaje vacíos]]</f>
        <v>364748</v>
      </c>
      <c r="N430" s="2">
        <v>3856583</v>
      </c>
      <c r="O430" s="2">
        <v>19479</v>
      </c>
      <c r="P430" s="3">
        <f>+dataMercanciaContenedores[[#This Row],[Toneladas en contenedores embarcadas en exterior con carga]]+dataMercanciaContenedores[[#This Row],[Toneladas en contenedores embarcadas en exterior vacíos]]</f>
        <v>3876062</v>
      </c>
      <c r="Q430" s="2">
        <v>2350184</v>
      </c>
      <c r="R430" s="2">
        <v>216698</v>
      </c>
      <c r="S430" s="3">
        <f>+dataMercanciaContenedores[[#This Row],[Toneladas en contenedores desembarcadas en exterior con carga]]+dataMercanciaContenedores[[#This Row],[Toneladas en contenedores desembarcadas en exterior vacíos]]</f>
        <v>2566882</v>
      </c>
      <c r="T430" s="3">
        <f>+dataMercanciaContenedores[[#This Row],[Toneladas en contenedores embarcadas en exterior con carga]]+dataMercanciaContenedores[[#This Row],[Toneladas en contenedores desembarcadas en exterior con carga]]</f>
        <v>6206767</v>
      </c>
      <c r="U430" s="3">
        <f>+dataMercanciaContenedores[[#This Row],[Toneladas en contenedores embarcadas en exterior vacíos]]+dataMercanciaContenedores[[#This Row],[Toneladas en contenedores desembarcadas en exterior vacíos]]</f>
        <v>236177</v>
      </c>
      <c r="V430" s="3">
        <f>+dataMercanciaContenedores[[#This Row],[TOTAL toneladas en contenedores en exterior con carga]]+dataMercanciaContenedores[[#This Row],[TOTAL toneladas en contenedores en exterior vacíos]]</f>
        <v>6442944</v>
      </c>
      <c r="W430" s="3">
        <f>+dataMercanciaContenedores[[#This Row],[Toneladas en contenedores embarcadas en cabotaje con carga]]+dataMercanciaContenedores[[#This Row],[Toneladas en contenedores embarcadas en exterior con carga]]</f>
        <v>4094180</v>
      </c>
      <c r="X430" s="3">
        <f>+dataMercanciaContenedores[[#This Row],[Toneladas en contenedores embarcadas en cabotaje vacíos]]+dataMercanciaContenedores[[#This Row],[Toneladas en contenedores embarcadas en exterior vacíos]]</f>
        <v>23076</v>
      </c>
      <c r="Y430" s="3">
        <f>+dataMercanciaContenedores[[#This Row],[TOTAL Toneladas en contenedores con carga embarcadas]]+dataMercanciaContenedores[[#This Row],[TOTAL Toneladas en contenedores vacíos embarcadas]]</f>
        <v>4117256</v>
      </c>
      <c r="Z430" s="3">
        <f>+dataMercanciaContenedores[[#This Row],[Toneladas en contenedores desembarcadas en cabotaje con carga]]+dataMercanciaContenedores[[#This Row],[Toneladas en contenedores desembarcadas en exterior con carga]]</f>
        <v>2381154</v>
      </c>
      <c r="AA430" s="3">
        <f>+dataMercanciaContenedores[[#This Row],[Toneladas en contenedores desembarcadas en cabotaje vacíos]]+dataMercanciaContenedores[[#This Row],[Toneladas en contenedores desembarcadas en exterior vacíos]]</f>
        <v>309282</v>
      </c>
      <c r="AB430" s="3">
        <f>+dataMercanciaContenedores[[#This Row],[TOTAL Toneladas en contenedores con carga desembarcadas]]+dataMercanciaContenedores[[#This Row],[TOTAL Toneladas en contenedores vacíos desembarcadas]]</f>
        <v>2690436</v>
      </c>
      <c r="AC430" s="3">
        <f>+dataMercanciaContenedores[[#This Row],[TOTAL toneladas embarcadas en contenedor]]+dataMercanciaContenedores[[#This Row],[TOTAL toneladas desembarcadas en contenedor]]</f>
        <v>6807692</v>
      </c>
    </row>
    <row r="431" spans="1:29" hidden="1" x14ac:dyDescent="0.2">
      <c r="A431" s="1">
        <v>2018</v>
      </c>
      <c r="B431" s="1" t="s">
        <v>19</v>
      </c>
      <c r="C431" s="1" t="s">
        <v>40</v>
      </c>
      <c r="D431" s="1" t="s">
        <v>41</v>
      </c>
      <c r="E431" s="2">
        <v>1101</v>
      </c>
      <c r="F431" s="2">
        <v>23954</v>
      </c>
      <c r="G431" s="3">
        <f>+dataMercanciaContenedores[[#This Row],[Toneladas en contenedores embarcadas en cabotaje con carga]]+dataMercanciaContenedores[[#This Row],[Toneladas en contenedores embarcadas en cabotaje vacíos]]</f>
        <v>25055</v>
      </c>
      <c r="H431" s="2">
        <v>134</v>
      </c>
      <c r="I431" s="2">
        <v>9282</v>
      </c>
      <c r="J431" s="3">
        <f>+dataMercanciaContenedores[[#This Row],[Toneladas en contenedores desembarcadas en cabotaje con carga]]+dataMercanciaContenedores[[#This Row],[Toneladas en contenedores desembarcadas en cabotaje vacíos]]</f>
        <v>9416</v>
      </c>
      <c r="K431" s="3">
        <f>+dataMercanciaContenedores[[#This Row],[Toneladas en contenedores embarcadas en cabotaje con carga]]+dataMercanciaContenedores[[#This Row],[Toneladas en contenedores desembarcadas en cabotaje con carga]]</f>
        <v>1235</v>
      </c>
      <c r="L431" s="3">
        <f>+dataMercanciaContenedores[[#This Row],[Toneladas en contenedores embarcadas en cabotaje vacíos]]+dataMercanciaContenedores[[#This Row],[Toneladas en contenedores desembarcadas en cabotaje vacíos]]</f>
        <v>33236</v>
      </c>
      <c r="M431" s="3">
        <f>+dataMercanciaContenedores[[#This Row],[TOTAL toneladas en contenedores en cabotaje con carga]]+dataMercanciaContenedores[[#This Row],[TOTAL toneladas en contenedores en cabotaje vacíos]]</f>
        <v>34471</v>
      </c>
      <c r="N431" s="2">
        <v>513563</v>
      </c>
      <c r="O431" s="2">
        <v>1132</v>
      </c>
      <c r="P431" s="3">
        <f>+dataMercanciaContenedores[[#This Row],[Toneladas en contenedores embarcadas en exterior con carga]]+dataMercanciaContenedores[[#This Row],[Toneladas en contenedores embarcadas en exterior vacíos]]</f>
        <v>514695</v>
      </c>
      <c r="Q431" s="2">
        <v>566530</v>
      </c>
      <c r="R431" s="2">
        <v>13861</v>
      </c>
      <c r="S431" s="3">
        <f>+dataMercanciaContenedores[[#This Row],[Toneladas en contenedores desembarcadas en exterior con carga]]+dataMercanciaContenedores[[#This Row],[Toneladas en contenedores desembarcadas en exterior vacíos]]</f>
        <v>580391</v>
      </c>
      <c r="T431" s="3">
        <f>+dataMercanciaContenedores[[#This Row],[Toneladas en contenedores embarcadas en exterior con carga]]+dataMercanciaContenedores[[#This Row],[Toneladas en contenedores desembarcadas en exterior con carga]]</f>
        <v>1080093</v>
      </c>
      <c r="U431" s="3">
        <f>+dataMercanciaContenedores[[#This Row],[Toneladas en contenedores embarcadas en exterior vacíos]]+dataMercanciaContenedores[[#This Row],[Toneladas en contenedores desembarcadas en exterior vacíos]]</f>
        <v>14993</v>
      </c>
      <c r="V431" s="3">
        <f>+dataMercanciaContenedores[[#This Row],[TOTAL toneladas en contenedores en exterior con carga]]+dataMercanciaContenedores[[#This Row],[TOTAL toneladas en contenedores en exterior vacíos]]</f>
        <v>1095086</v>
      </c>
      <c r="W431" s="3">
        <f>+dataMercanciaContenedores[[#This Row],[Toneladas en contenedores embarcadas en cabotaje con carga]]+dataMercanciaContenedores[[#This Row],[Toneladas en contenedores embarcadas en exterior con carga]]</f>
        <v>514664</v>
      </c>
      <c r="X431" s="3">
        <f>+dataMercanciaContenedores[[#This Row],[Toneladas en contenedores embarcadas en cabotaje vacíos]]+dataMercanciaContenedores[[#This Row],[Toneladas en contenedores embarcadas en exterior vacíos]]</f>
        <v>25086</v>
      </c>
      <c r="Y431" s="3">
        <f>+dataMercanciaContenedores[[#This Row],[TOTAL Toneladas en contenedores con carga embarcadas]]+dataMercanciaContenedores[[#This Row],[TOTAL Toneladas en contenedores vacíos embarcadas]]</f>
        <v>539750</v>
      </c>
      <c r="Z431" s="3">
        <f>+dataMercanciaContenedores[[#This Row],[Toneladas en contenedores desembarcadas en cabotaje con carga]]+dataMercanciaContenedores[[#This Row],[Toneladas en contenedores desembarcadas en exterior con carga]]</f>
        <v>566664</v>
      </c>
      <c r="AA431" s="3">
        <f>+dataMercanciaContenedores[[#This Row],[Toneladas en contenedores desembarcadas en cabotaje vacíos]]+dataMercanciaContenedores[[#This Row],[Toneladas en contenedores desembarcadas en exterior vacíos]]</f>
        <v>23143</v>
      </c>
      <c r="AB431" s="3">
        <f>+dataMercanciaContenedores[[#This Row],[TOTAL Toneladas en contenedores con carga desembarcadas]]+dataMercanciaContenedores[[#This Row],[TOTAL Toneladas en contenedores vacíos desembarcadas]]</f>
        <v>589807</v>
      </c>
      <c r="AC431" s="3">
        <f>+dataMercanciaContenedores[[#This Row],[TOTAL toneladas embarcadas en contenedor]]+dataMercanciaContenedores[[#This Row],[TOTAL toneladas desembarcadas en contenedor]]</f>
        <v>1129557</v>
      </c>
    </row>
    <row r="432" spans="1:29" hidden="1" x14ac:dyDescent="0.2">
      <c r="A432" s="1">
        <v>2018</v>
      </c>
      <c r="B432" s="1" t="s">
        <v>20</v>
      </c>
      <c r="C432" s="1" t="s">
        <v>40</v>
      </c>
      <c r="D432" s="1" t="s">
        <v>41</v>
      </c>
      <c r="E432" s="2">
        <v>12165</v>
      </c>
      <c r="F432" s="2">
        <v>1969</v>
      </c>
      <c r="G432" s="3">
        <f>+dataMercanciaContenedores[[#This Row],[Toneladas en contenedores embarcadas en cabotaje con carga]]+dataMercanciaContenedores[[#This Row],[Toneladas en contenedores embarcadas en cabotaje vacíos]]</f>
        <v>14134</v>
      </c>
      <c r="H432" s="2">
        <v>58</v>
      </c>
      <c r="I432" s="2">
        <v>13991</v>
      </c>
      <c r="J432" s="3">
        <f>+dataMercanciaContenedores[[#This Row],[Toneladas en contenedores desembarcadas en cabotaje con carga]]+dataMercanciaContenedores[[#This Row],[Toneladas en contenedores desembarcadas en cabotaje vacíos]]</f>
        <v>14049</v>
      </c>
      <c r="K432" s="3">
        <f>+dataMercanciaContenedores[[#This Row],[Toneladas en contenedores embarcadas en cabotaje con carga]]+dataMercanciaContenedores[[#This Row],[Toneladas en contenedores desembarcadas en cabotaje con carga]]</f>
        <v>12223</v>
      </c>
      <c r="L432" s="3">
        <f>+dataMercanciaContenedores[[#This Row],[Toneladas en contenedores embarcadas en cabotaje vacíos]]+dataMercanciaContenedores[[#This Row],[Toneladas en contenedores desembarcadas en cabotaje vacíos]]</f>
        <v>15960</v>
      </c>
      <c r="M432" s="3">
        <f>+dataMercanciaContenedores[[#This Row],[TOTAL toneladas en contenedores en cabotaje con carga]]+dataMercanciaContenedores[[#This Row],[TOTAL toneladas en contenedores en cabotaje vacíos]]</f>
        <v>28183</v>
      </c>
      <c r="N432" s="2">
        <v>2611542</v>
      </c>
      <c r="O432" s="2">
        <v>7658</v>
      </c>
      <c r="P432" s="3">
        <f>+dataMercanciaContenedores[[#This Row],[Toneladas en contenedores embarcadas en exterior con carga]]+dataMercanciaContenedores[[#This Row],[Toneladas en contenedores embarcadas en exterior vacíos]]</f>
        <v>2619200</v>
      </c>
      <c r="Q432" s="2">
        <v>197389</v>
      </c>
      <c r="R432" s="2">
        <v>204202</v>
      </c>
      <c r="S432" s="3">
        <f>+dataMercanciaContenedores[[#This Row],[Toneladas en contenedores desembarcadas en exterior con carga]]+dataMercanciaContenedores[[#This Row],[Toneladas en contenedores desembarcadas en exterior vacíos]]</f>
        <v>401591</v>
      </c>
      <c r="T432" s="3">
        <f>+dataMercanciaContenedores[[#This Row],[Toneladas en contenedores embarcadas en exterior con carga]]+dataMercanciaContenedores[[#This Row],[Toneladas en contenedores desembarcadas en exterior con carga]]</f>
        <v>2808931</v>
      </c>
      <c r="U432" s="3">
        <f>+dataMercanciaContenedores[[#This Row],[Toneladas en contenedores embarcadas en exterior vacíos]]+dataMercanciaContenedores[[#This Row],[Toneladas en contenedores desembarcadas en exterior vacíos]]</f>
        <v>211860</v>
      </c>
      <c r="V432" s="3">
        <f>+dataMercanciaContenedores[[#This Row],[TOTAL toneladas en contenedores en exterior con carga]]+dataMercanciaContenedores[[#This Row],[TOTAL toneladas en contenedores en exterior vacíos]]</f>
        <v>3020791</v>
      </c>
      <c r="W432" s="3">
        <f>+dataMercanciaContenedores[[#This Row],[Toneladas en contenedores embarcadas en cabotaje con carga]]+dataMercanciaContenedores[[#This Row],[Toneladas en contenedores embarcadas en exterior con carga]]</f>
        <v>2623707</v>
      </c>
      <c r="X432" s="3">
        <f>+dataMercanciaContenedores[[#This Row],[Toneladas en contenedores embarcadas en cabotaje vacíos]]+dataMercanciaContenedores[[#This Row],[Toneladas en contenedores embarcadas en exterior vacíos]]</f>
        <v>9627</v>
      </c>
      <c r="Y432" s="3">
        <f>+dataMercanciaContenedores[[#This Row],[TOTAL Toneladas en contenedores con carga embarcadas]]+dataMercanciaContenedores[[#This Row],[TOTAL Toneladas en contenedores vacíos embarcadas]]</f>
        <v>2633334</v>
      </c>
      <c r="Z432" s="3">
        <f>+dataMercanciaContenedores[[#This Row],[Toneladas en contenedores desembarcadas en cabotaje con carga]]+dataMercanciaContenedores[[#This Row],[Toneladas en contenedores desembarcadas en exterior con carga]]</f>
        <v>197447</v>
      </c>
      <c r="AA432" s="3">
        <f>+dataMercanciaContenedores[[#This Row],[Toneladas en contenedores desembarcadas en cabotaje vacíos]]+dataMercanciaContenedores[[#This Row],[Toneladas en contenedores desembarcadas en exterior vacíos]]</f>
        <v>218193</v>
      </c>
      <c r="AB432" s="3">
        <f>+dataMercanciaContenedores[[#This Row],[TOTAL Toneladas en contenedores con carga desembarcadas]]+dataMercanciaContenedores[[#This Row],[TOTAL Toneladas en contenedores vacíos desembarcadas]]</f>
        <v>415640</v>
      </c>
      <c r="AC432" s="3">
        <f>+dataMercanciaContenedores[[#This Row],[TOTAL toneladas embarcadas en contenedor]]+dataMercanciaContenedores[[#This Row],[TOTAL toneladas desembarcadas en contenedor]]</f>
        <v>3048974</v>
      </c>
    </row>
    <row r="433" spans="1:29" hidden="1" x14ac:dyDescent="0.2">
      <c r="A433" s="1">
        <v>2018</v>
      </c>
      <c r="B433" s="1" t="s">
        <v>21</v>
      </c>
      <c r="C433" s="1" t="s">
        <v>40</v>
      </c>
      <c r="D433" s="1" t="s">
        <v>41</v>
      </c>
      <c r="E433" s="2">
        <v>58892</v>
      </c>
      <c r="F433" s="2">
        <v>4746</v>
      </c>
      <c r="G433" s="3">
        <f>+dataMercanciaContenedores[[#This Row],[Toneladas en contenedores embarcadas en cabotaje con carga]]+dataMercanciaContenedores[[#This Row],[Toneladas en contenedores embarcadas en cabotaje vacíos]]</f>
        <v>63638</v>
      </c>
      <c r="H433" s="2">
        <v>14634</v>
      </c>
      <c r="I433" s="2">
        <v>13495</v>
      </c>
      <c r="J433" s="3">
        <f>+dataMercanciaContenedores[[#This Row],[Toneladas en contenedores desembarcadas en cabotaje con carga]]+dataMercanciaContenedores[[#This Row],[Toneladas en contenedores desembarcadas en cabotaje vacíos]]</f>
        <v>28129</v>
      </c>
      <c r="K433" s="3">
        <f>+dataMercanciaContenedores[[#This Row],[Toneladas en contenedores embarcadas en cabotaje con carga]]+dataMercanciaContenedores[[#This Row],[Toneladas en contenedores desembarcadas en cabotaje con carga]]</f>
        <v>73526</v>
      </c>
      <c r="L433" s="3">
        <f>+dataMercanciaContenedores[[#This Row],[Toneladas en contenedores embarcadas en cabotaje vacíos]]+dataMercanciaContenedores[[#This Row],[Toneladas en contenedores desembarcadas en cabotaje vacíos]]</f>
        <v>18241</v>
      </c>
      <c r="M433" s="3">
        <f>+dataMercanciaContenedores[[#This Row],[TOTAL toneladas en contenedores en cabotaje con carga]]+dataMercanciaContenedores[[#This Row],[TOTAL toneladas en contenedores en cabotaje vacíos]]</f>
        <v>91767</v>
      </c>
      <c r="N433" s="2">
        <v>18</v>
      </c>
      <c r="O433" s="2">
        <v>0</v>
      </c>
      <c r="P433" s="3">
        <f>+dataMercanciaContenedores[[#This Row],[Toneladas en contenedores embarcadas en exterior con carga]]+dataMercanciaContenedores[[#This Row],[Toneladas en contenedores embarcadas en exterior vacíos]]</f>
        <v>18</v>
      </c>
      <c r="Q433" s="2">
        <v>26497</v>
      </c>
      <c r="R433" s="2">
        <v>0</v>
      </c>
      <c r="S433" s="3">
        <f>+dataMercanciaContenedores[[#This Row],[Toneladas en contenedores desembarcadas en exterior con carga]]+dataMercanciaContenedores[[#This Row],[Toneladas en contenedores desembarcadas en exterior vacíos]]</f>
        <v>26497</v>
      </c>
      <c r="T433" s="3">
        <f>+dataMercanciaContenedores[[#This Row],[Toneladas en contenedores embarcadas en exterior con carga]]+dataMercanciaContenedores[[#This Row],[Toneladas en contenedores desembarcadas en exterior con carga]]</f>
        <v>26515</v>
      </c>
      <c r="U433" s="3">
        <f>+dataMercanciaContenedores[[#This Row],[Toneladas en contenedores embarcadas en exterior vacíos]]+dataMercanciaContenedores[[#This Row],[Toneladas en contenedores desembarcadas en exterior vacíos]]</f>
        <v>0</v>
      </c>
      <c r="V433" s="3">
        <f>+dataMercanciaContenedores[[#This Row],[TOTAL toneladas en contenedores en exterior con carga]]+dataMercanciaContenedores[[#This Row],[TOTAL toneladas en contenedores en exterior vacíos]]</f>
        <v>26515</v>
      </c>
      <c r="W433" s="3">
        <f>+dataMercanciaContenedores[[#This Row],[Toneladas en contenedores embarcadas en cabotaje con carga]]+dataMercanciaContenedores[[#This Row],[Toneladas en contenedores embarcadas en exterior con carga]]</f>
        <v>58910</v>
      </c>
      <c r="X433" s="3">
        <f>+dataMercanciaContenedores[[#This Row],[Toneladas en contenedores embarcadas en cabotaje vacíos]]+dataMercanciaContenedores[[#This Row],[Toneladas en contenedores embarcadas en exterior vacíos]]</f>
        <v>4746</v>
      </c>
      <c r="Y433" s="3">
        <f>+dataMercanciaContenedores[[#This Row],[TOTAL Toneladas en contenedores con carga embarcadas]]+dataMercanciaContenedores[[#This Row],[TOTAL Toneladas en contenedores vacíos embarcadas]]</f>
        <v>63656</v>
      </c>
      <c r="Z433" s="3">
        <f>+dataMercanciaContenedores[[#This Row],[Toneladas en contenedores desembarcadas en cabotaje con carga]]+dataMercanciaContenedores[[#This Row],[Toneladas en contenedores desembarcadas en exterior con carga]]</f>
        <v>41131</v>
      </c>
      <c r="AA433" s="3">
        <f>+dataMercanciaContenedores[[#This Row],[Toneladas en contenedores desembarcadas en cabotaje vacíos]]+dataMercanciaContenedores[[#This Row],[Toneladas en contenedores desembarcadas en exterior vacíos]]</f>
        <v>13495</v>
      </c>
      <c r="AB433" s="3">
        <f>+dataMercanciaContenedores[[#This Row],[TOTAL Toneladas en contenedores con carga desembarcadas]]+dataMercanciaContenedores[[#This Row],[TOTAL Toneladas en contenedores vacíos desembarcadas]]</f>
        <v>54626</v>
      </c>
      <c r="AC433" s="3">
        <f>+dataMercanciaContenedores[[#This Row],[TOTAL toneladas embarcadas en contenedor]]+dataMercanciaContenedores[[#This Row],[TOTAL toneladas desembarcadas en contenedor]]</f>
        <v>118282</v>
      </c>
    </row>
    <row r="434" spans="1:29" hidden="1" x14ac:dyDescent="0.2">
      <c r="A434" s="1">
        <v>2018</v>
      </c>
      <c r="B434" s="1" t="s">
        <v>22</v>
      </c>
      <c r="C434" s="1" t="s">
        <v>40</v>
      </c>
      <c r="D434" s="1" t="s">
        <v>41</v>
      </c>
      <c r="E434" s="2">
        <v>11</v>
      </c>
      <c r="F434" s="2">
        <v>0</v>
      </c>
      <c r="G434" s="3">
        <f>+dataMercanciaContenedores[[#This Row],[Toneladas en contenedores embarcadas en cabotaje con carga]]+dataMercanciaContenedores[[#This Row],[Toneladas en contenedores embarcadas en cabotaje vacíos]]</f>
        <v>11</v>
      </c>
      <c r="H434" s="2">
        <v>0</v>
      </c>
      <c r="I434" s="2">
        <v>1761</v>
      </c>
      <c r="J434" s="3">
        <f>+dataMercanciaContenedores[[#This Row],[Toneladas en contenedores desembarcadas en cabotaje con carga]]+dataMercanciaContenedores[[#This Row],[Toneladas en contenedores desembarcadas en cabotaje vacíos]]</f>
        <v>1761</v>
      </c>
      <c r="K434" s="3">
        <f>+dataMercanciaContenedores[[#This Row],[Toneladas en contenedores embarcadas en cabotaje con carga]]+dataMercanciaContenedores[[#This Row],[Toneladas en contenedores desembarcadas en cabotaje con carga]]</f>
        <v>11</v>
      </c>
      <c r="L434" s="3">
        <f>+dataMercanciaContenedores[[#This Row],[Toneladas en contenedores embarcadas en cabotaje vacíos]]+dataMercanciaContenedores[[#This Row],[Toneladas en contenedores desembarcadas en cabotaje vacíos]]</f>
        <v>1761</v>
      </c>
      <c r="M434" s="3">
        <f>+dataMercanciaContenedores[[#This Row],[TOTAL toneladas en contenedores en cabotaje con carga]]+dataMercanciaContenedores[[#This Row],[TOTAL toneladas en contenedores en cabotaje vacíos]]</f>
        <v>1772</v>
      </c>
      <c r="N434" s="2">
        <v>33475</v>
      </c>
      <c r="O434" s="2">
        <v>132</v>
      </c>
      <c r="P434" s="3">
        <f>+dataMercanciaContenedores[[#This Row],[Toneladas en contenedores embarcadas en exterior con carga]]+dataMercanciaContenedores[[#This Row],[Toneladas en contenedores embarcadas en exterior vacíos]]</f>
        <v>33607</v>
      </c>
      <c r="Q434" s="2">
        <v>6594</v>
      </c>
      <c r="R434" s="2">
        <v>2177</v>
      </c>
      <c r="S434" s="3">
        <f>+dataMercanciaContenedores[[#This Row],[Toneladas en contenedores desembarcadas en exterior con carga]]+dataMercanciaContenedores[[#This Row],[Toneladas en contenedores desembarcadas en exterior vacíos]]</f>
        <v>8771</v>
      </c>
      <c r="T434" s="3">
        <f>+dataMercanciaContenedores[[#This Row],[Toneladas en contenedores embarcadas en exterior con carga]]+dataMercanciaContenedores[[#This Row],[Toneladas en contenedores desembarcadas en exterior con carga]]</f>
        <v>40069</v>
      </c>
      <c r="U434" s="3">
        <f>+dataMercanciaContenedores[[#This Row],[Toneladas en contenedores embarcadas en exterior vacíos]]+dataMercanciaContenedores[[#This Row],[Toneladas en contenedores desembarcadas en exterior vacíos]]</f>
        <v>2309</v>
      </c>
      <c r="V434" s="3">
        <f>+dataMercanciaContenedores[[#This Row],[TOTAL toneladas en contenedores en exterior con carga]]+dataMercanciaContenedores[[#This Row],[TOTAL toneladas en contenedores en exterior vacíos]]</f>
        <v>42378</v>
      </c>
      <c r="W434" s="3">
        <f>+dataMercanciaContenedores[[#This Row],[Toneladas en contenedores embarcadas en cabotaje con carga]]+dataMercanciaContenedores[[#This Row],[Toneladas en contenedores embarcadas en exterior con carga]]</f>
        <v>33486</v>
      </c>
      <c r="X434" s="3">
        <f>+dataMercanciaContenedores[[#This Row],[Toneladas en contenedores embarcadas en cabotaje vacíos]]+dataMercanciaContenedores[[#This Row],[Toneladas en contenedores embarcadas en exterior vacíos]]</f>
        <v>132</v>
      </c>
      <c r="Y434" s="3">
        <f>+dataMercanciaContenedores[[#This Row],[TOTAL Toneladas en contenedores con carga embarcadas]]+dataMercanciaContenedores[[#This Row],[TOTAL Toneladas en contenedores vacíos embarcadas]]</f>
        <v>33618</v>
      </c>
      <c r="Z434" s="3">
        <f>+dataMercanciaContenedores[[#This Row],[Toneladas en contenedores desembarcadas en cabotaje con carga]]+dataMercanciaContenedores[[#This Row],[Toneladas en contenedores desembarcadas en exterior con carga]]</f>
        <v>6594</v>
      </c>
      <c r="AA434" s="3">
        <f>+dataMercanciaContenedores[[#This Row],[Toneladas en contenedores desembarcadas en cabotaje vacíos]]+dataMercanciaContenedores[[#This Row],[Toneladas en contenedores desembarcadas en exterior vacíos]]</f>
        <v>3938</v>
      </c>
      <c r="AB434" s="3">
        <f>+dataMercanciaContenedores[[#This Row],[TOTAL Toneladas en contenedores con carga desembarcadas]]+dataMercanciaContenedores[[#This Row],[TOTAL Toneladas en contenedores vacíos desembarcadas]]</f>
        <v>10532</v>
      </c>
      <c r="AC434" s="3">
        <f>+dataMercanciaContenedores[[#This Row],[TOTAL toneladas embarcadas en contenedor]]+dataMercanciaContenedores[[#This Row],[TOTAL toneladas desembarcadas en contenedor]]</f>
        <v>44150</v>
      </c>
    </row>
    <row r="435" spans="1:29" hidden="1" x14ac:dyDescent="0.2">
      <c r="A435" s="1">
        <v>2018</v>
      </c>
      <c r="B435" s="1" t="s">
        <v>23</v>
      </c>
      <c r="C435" s="1" t="s">
        <v>40</v>
      </c>
      <c r="D435" s="1" t="s">
        <v>41</v>
      </c>
      <c r="E435" s="2">
        <v>19142</v>
      </c>
      <c r="F435" s="2">
        <v>2290</v>
      </c>
      <c r="G435" s="3">
        <f>+dataMercanciaContenedores[[#This Row],[Toneladas en contenedores embarcadas en cabotaje con carga]]+dataMercanciaContenedores[[#This Row],[Toneladas en contenedores embarcadas en cabotaje vacíos]]</f>
        <v>21432</v>
      </c>
      <c r="H435" s="2">
        <v>1752</v>
      </c>
      <c r="I435" s="2">
        <v>36536</v>
      </c>
      <c r="J435" s="3">
        <f>+dataMercanciaContenedores[[#This Row],[Toneladas en contenedores desembarcadas en cabotaje con carga]]+dataMercanciaContenedores[[#This Row],[Toneladas en contenedores desembarcadas en cabotaje vacíos]]</f>
        <v>38288</v>
      </c>
      <c r="K435" s="3">
        <f>+dataMercanciaContenedores[[#This Row],[Toneladas en contenedores embarcadas en cabotaje con carga]]+dataMercanciaContenedores[[#This Row],[Toneladas en contenedores desembarcadas en cabotaje con carga]]</f>
        <v>20894</v>
      </c>
      <c r="L435" s="3">
        <f>+dataMercanciaContenedores[[#This Row],[Toneladas en contenedores embarcadas en cabotaje vacíos]]+dataMercanciaContenedores[[#This Row],[Toneladas en contenedores desembarcadas en cabotaje vacíos]]</f>
        <v>38826</v>
      </c>
      <c r="M435" s="3">
        <f>+dataMercanciaContenedores[[#This Row],[TOTAL toneladas en contenedores en cabotaje con carga]]+dataMercanciaContenedores[[#This Row],[TOTAL toneladas en contenedores en cabotaje vacíos]]</f>
        <v>59720</v>
      </c>
      <c r="N435" s="2">
        <v>540107</v>
      </c>
      <c r="O435" s="2">
        <v>3276</v>
      </c>
      <c r="P435" s="3">
        <f>+dataMercanciaContenedores[[#This Row],[Toneladas en contenedores embarcadas en exterior con carga]]+dataMercanciaContenedores[[#This Row],[Toneladas en contenedores embarcadas en exterior vacíos]]</f>
        <v>543383</v>
      </c>
      <c r="Q435" s="2">
        <v>352321</v>
      </c>
      <c r="R435" s="2">
        <v>9860</v>
      </c>
      <c r="S435" s="3">
        <f>+dataMercanciaContenedores[[#This Row],[Toneladas en contenedores desembarcadas en exterior con carga]]+dataMercanciaContenedores[[#This Row],[Toneladas en contenedores desembarcadas en exterior vacíos]]</f>
        <v>362181</v>
      </c>
      <c r="T435" s="3">
        <f>+dataMercanciaContenedores[[#This Row],[Toneladas en contenedores embarcadas en exterior con carga]]+dataMercanciaContenedores[[#This Row],[Toneladas en contenedores desembarcadas en exterior con carga]]</f>
        <v>892428</v>
      </c>
      <c r="U435" s="3">
        <f>+dataMercanciaContenedores[[#This Row],[Toneladas en contenedores embarcadas en exterior vacíos]]+dataMercanciaContenedores[[#This Row],[Toneladas en contenedores desembarcadas en exterior vacíos]]</f>
        <v>13136</v>
      </c>
      <c r="V435" s="3">
        <f>+dataMercanciaContenedores[[#This Row],[TOTAL toneladas en contenedores en exterior con carga]]+dataMercanciaContenedores[[#This Row],[TOTAL toneladas en contenedores en exterior vacíos]]</f>
        <v>905564</v>
      </c>
      <c r="W435" s="3">
        <f>+dataMercanciaContenedores[[#This Row],[Toneladas en contenedores embarcadas en cabotaje con carga]]+dataMercanciaContenedores[[#This Row],[Toneladas en contenedores embarcadas en exterior con carga]]</f>
        <v>559249</v>
      </c>
      <c r="X435" s="3">
        <f>+dataMercanciaContenedores[[#This Row],[Toneladas en contenedores embarcadas en cabotaje vacíos]]+dataMercanciaContenedores[[#This Row],[Toneladas en contenedores embarcadas en exterior vacíos]]</f>
        <v>5566</v>
      </c>
      <c r="Y435" s="3">
        <f>+dataMercanciaContenedores[[#This Row],[TOTAL Toneladas en contenedores con carga embarcadas]]+dataMercanciaContenedores[[#This Row],[TOTAL Toneladas en contenedores vacíos embarcadas]]</f>
        <v>564815</v>
      </c>
      <c r="Z435" s="3">
        <f>+dataMercanciaContenedores[[#This Row],[Toneladas en contenedores desembarcadas en cabotaje con carga]]+dataMercanciaContenedores[[#This Row],[Toneladas en contenedores desembarcadas en exterior con carga]]</f>
        <v>354073</v>
      </c>
      <c r="AA435" s="3">
        <f>+dataMercanciaContenedores[[#This Row],[Toneladas en contenedores desembarcadas en cabotaje vacíos]]+dataMercanciaContenedores[[#This Row],[Toneladas en contenedores desembarcadas en exterior vacíos]]</f>
        <v>46396</v>
      </c>
      <c r="AB435" s="3">
        <f>+dataMercanciaContenedores[[#This Row],[TOTAL Toneladas en contenedores con carga desembarcadas]]+dataMercanciaContenedores[[#This Row],[TOTAL Toneladas en contenedores vacíos desembarcadas]]</f>
        <v>400469</v>
      </c>
      <c r="AC435" s="3">
        <f>+dataMercanciaContenedores[[#This Row],[TOTAL toneladas embarcadas en contenedor]]+dataMercanciaContenedores[[#This Row],[TOTAL toneladas desembarcadas en contenedor]]</f>
        <v>965284</v>
      </c>
    </row>
    <row r="436" spans="1:29" hidden="1" x14ac:dyDescent="0.2">
      <c r="A436" s="1">
        <v>2018</v>
      </c>
      <c r="B436" s="1" t="s">
        <v>24</v>
      </c>
      <c r="C436" s="1" t="s">
        <v>40</v>
      </c>
      <c r="D436" s="1" t="s">
        <v>41</v>
      </c>
      <c r="E436" s="2">
        <v>272043</v>
      </c>
      <c r="F436" s="2">
        <v>582</v>
      </c>
      <c r="G436" s="3">
        <f>+dataMercanciaContenedores[[#This Row],[Toneladas en contenedores embarcadas en cabotaje con carga]]+dataMercanciaContenedores[[#This Row],[Toneladas en contenedores embarcadas en cabotaje vacíos]]</f>
        <v>272625</v>
      </c>
      <c r="H436" s="2">
        <v>43766</v>
      </c>
      <c r="I436" s="2">
        <v>48082</v>
      </c>
      <c r="J436" s="3">
        <f>+dataMercanciaContenedores[[#This Row],[Toneladas en contenedores desembarcadas en cabotaje con carga]]+dataMercanciaContenedores[[#This Row],[Toneladas en contenedores desembarcadas en cabotaje vacíos]]</f>
        <v>91848</v>
      </c>
      <c r="K436" s="3">
        <f>+dataMercanciaContenedores[[#This Row],[Toneladas en contenedores embarcadas en cabotaje con carga]]+dataMercanciaContenedores[[#This Row],[Toneladas en contenedores desembarcadas en cabotaje con carga]]</f>
        <v>315809</v>
      </c>
      <c r="L436" s="3">
        <f>+dataMercanciaContenedores[[#This Row],[Toneladas en contenedores embarcadas en cabotaje vacíos]]+dataMercanciaContenedores[[#This Row],[Toneladas en contenedores desembarcadas en cabotaje vacíos]]</f>
        <v>48664</v>
      </c>
      <c r="M436" s="3">
        <f>+dataMercanciaContenedores[[#This Row],[TOTAL toneladas en contenedores en cabotaje con carga]]+dataMercanciaContenedores[[#This Row],[TOTAL toneladas en contenedores en cabotaje vacíos]]</f>
        <v>364473</v>
      </c>
      <c r="N436" s="2">
        <v>196897</v>
      </c>
      <c r="O436" s="2">
        <v>1073</v>
      </c>
      <c r="P436" s="3">
        <f>+dataMercanciaContenedores[[#This Row],[Toneladas en contenedores embarcadas en exterior con carga]]+dataMercanciaContenedores[[#This Row],[Toneladas en contenedores embarcadas en exterior vacíos]]</f>
        <v>197970</v>
      </c>
      <c r="Q436" s="2">
        <v>28858</v>
      </c>
      <c r="R436" s="2">
        <v>2913</v>
      </c>
      <c r="S436" s="3">
        <f>+dataMercanciaContenedores[[#This Row],[Toneladas en contenedores desembarcadas en exterior con carga]]+dataMercanciaContenedores[[#This Row],[Toneladas en contenedores desembarcadas en exterior vacíos]]</f>
        <v>31771</v>
      </c>
      <c r="T436" s="3">
        <f>+dataMercanciaContenedores[[#This Row],[Toneladas en contenedores embarcadas en exterior con carga]]+dataMercanciaContenedores[[#This Row],[Toneladas en contenedores desembarcadas en exterior con carga]]</f>
        <v>225755</v>
      </c>
      <c r="U436" s="3">
        <f>+dataMercanciaContenedores[[#This Row],[Toneladas en contenedores embarcadas en exterior vacíos]]+dataMercanciaContenedores[[#This Row],[Toneladas en contenedores desembarcadas en exterior vacíos]]</f>
        <v>3986</v>
      </c>
      <c r="V436" s="3">
        <f>+dataMercanciaContenedores[[#This Row],[TOTAL toneladas en contenedores en exterior con carga]]+dataMercanciaContenedores[[#This Row],[TOTAL toneladas en contenedores en exterior vacíos]]</f>
        <v>229741</v>
      </c>
      <c r="W436" s="3">
        <f>+dataMercanciaContenedores[[#This Row],[Toneladas en contenedores embarcadas en cabotaje con carga]]+dataMercanciaContenedores[[#This Row],[Toneladas en contenedores embarcadas en exterior con carga]]</f>
        <v>468940</v>
      </c>
      <c r="X436" s="3">
        <f>+dataMercanciaContenedores[[#This Row],[Toneladas en contenedores embarcadas en cabotaje vacíos]]+dataMercanciaContenedores[[#This Row],[Toneladas en contenedores embarcadas en exterior vacíos]]</f>
        <v>1655</v>
      </c>
      <c r="Y436" s="3">
        <f>+dataMercanciaContenedores[[#This Row],[TOTAL Toneladas en contenedores con carga embarcadas]]+dataMercanciaContenedores[[#This Row],[TOTAL Toneladas en contenedores vacíos embarcadas]]</f>
        <v>470595</v>
      </c>
      <c r="Z436" s="3">
        <f>+dataMercanciaContenedores[[#This Row],[Toneladas en contenedores desembarcadas en cabotaje con carga]]+dataMercanciaContenedores[[#This Row],[Toneladas en contenedores desembarcadas en exterior con carga]]</f>
        <v>72624</v>
      </c>
      <c r="AA436" s="3">
        <f>+dataMercanciaContenedores[[#This Row],[Toneladas en contenedores desembarcadas en cabotaje vacíos]]+dataMercanciaContenedores[[#This Row],[Toneladas en contenedores desembarcadas en exterior vacíos]]</f>
        <v>50995</v>
      </c>
      <c r="AB436" s="3">
        <f>+dataMercanciaContenedores[[#This Row],[TOTAL Toneladas en contenedores con carga desembarcadas]]+dataMercanciaContenedores[[#This Row],[TOTAL Toneladas en contenedores vacíos desembarcadas]]</f>
        <v>123619</v>
      </c>
      <c r="AC436" s="3">
        <f>+dataMercanciaContenedores[[#This Row],[TOTAL toneladas embarcadas en contenedor]]+dataMercanciaContenedores[[#This Row],[TOTAL toneladas desembarcadas en contenedor]]</f>
        <v>594214</v>
      </c>
    </row>
    <row r="437" spans="1:29" hidden="1" x14ac:dyDescent="0.2">
      <c r="A437" s="1">
        <v>2018</v>
      </c>
      <c r="B437" s="1" t="s">
        <v>25</v>
      </c>
      <c r="C437" s="1" t="s">
        <v>40</v>
      </c>
      <c r="D437" s="1" t="s">
        <v>41</v>
      </c>
      <c r="E437" s="2">
        <v>767242</v>
      </c>
      <c r="F437" s="2">
        <v>426255</v>
      </c>
      <c r="G437" s="3">
        <f>+dataMercanciaContenedores[[#This Row],[Toneladas en contenedores embarcadas en cabotaje con carga]]+dataMercanciaContenedores[[#This Row],[Toneladas en contenedores embarcadas en cabotaje vacíos]]</f>
        <v>1193497</v>
      </c>
      <c r="H437" s="2">
        <v>2624258</v>
      </c>
      <c r="I437" s="2">
        <v>24826</v>
      </c>
      <c r="J437" s="3">
        <f>+dataMercanciaContenedores[[#This Row],[Toneladas en contenedores desembarcadas en cabotaje con carga]]+dataMercanciaContenedores[[#This Row],[Toneladas en contenedores desembarcadas en cabotaje vacíos]]</f>
        <v>2649084</v>
      </c>
      <c r="K437" s="3">
        <f>+dataMercanciaContenedores[[#This Row],[Toneladas en contenedores embarcadas en cabotaje con carga]]+dataMercanciaContenedores[[#This Row],[Toneladas en contenedores desembarcadas en cabotaje con carga]]</f>
        <v>3391500</v>
      </c>
      <c r="L437" s="3">
        <f>+dataMercanciaContenedores[[#This Row],[Toneladas en contenedores embarcadas en cabotaje vacíos]]+dataMercanciaContenedores[[#This Row],[Toneladas en contenedores desembarcadas en cabotaje vacíos]]</f>
        <v>451081</v>
      </c>
      <c r="M437" s="3">
        <f>+dataMercanciaContenedores[[#This Row],[TOTAL toneladas en contenedores en cabotaje con carga]]+dataMercanciaContenedores[[#This Row],[TOTAL toneladas en contenedores en cabotaje vacíos]]</f>
        <v>3842581</v>
      </c>
      <c r="N437" s="2">
        <v>3821921</v>
      </c>
      <c r="O437" s="2">
        <v>211324</v>
      </c>
      <c r="P437" s="3">
        <f>+dataMercanciaContenedores[[#This Row],[Toneladas en contenedores embarcadas en exterior con carga]]+dataMercanciaContenedores[[#This Row],[Toneladas en contenedores embarcadas en exterior vacíos]]</f>
        <v>4033245</v>
      </c>
      <c r="Q437" s="2">
        <v>4133516</v>
      </c>
      <c r="R437" s="2">
        <v>228984</v>
      </c>
      <c r="S437" s="3">
        <f>+dataMercanciaContenedores[[#This Row],[Toneladas en contenedores desembarcadas en exterior con carga]]+dataMercanciaContenedores[[#This Row],[Toneladas en contenedores desembarcadas en exterior vacíos]]</f>
        <v>4362500</v>
      </c>
      <c r="T437" s="3">
        <f>+dataMercanciaContenedores[[#This Row],[Toneladas en contenedores embarcadas en exterior con carga]]+dataMercanciaContenedores[[#This Row],[Toneladas en contenedores desembarcadas en exterior con carga]]</f>
        <v>7955437</v>
      </c>
      <c r="U437" s="3">
        <f>+dataMercanciaContenedores[[#This Row],[Toneladas en contenedores embarcadas en exterior vacíos]]+dataMercanciaContenedores[[#This Row],[Toneladas en contenedores desembarcadas en exterior vacíos]]</f>
        <v>440308</v>
      </c>
      <c r="V437" s="3">
        <f>+dataMercanciaContenedores[[#This Row],[TOTAL toneladas en contenedores en exterior con carga]]+dataMercanciaContenedores[[#This Row],[TOTAL toneladas en contenedores en exterior vacíos]]</f>
        <v>8395745</v>
      </c>
      <c r="W437" s="3">
        <f>+dataMercanciaContenedores[[#This Row],[Toneladas en contenedores embarcadas en cabotaje con carga]]+dataMercanciaContenedores[[#This Row],[Toneladas en contenedores embarcadas en exterior con carga]]</f>
        <v>4589163</v>
      </c>
      <c r="X437" s="3">
        <f>+dataMercanciaContenedores[[#This Row],[Toneladas en contenedores embarcadas en cabotaje vacíos]]+dataMercanciaContenedores[[#This Row],[Toneladas en contenedores embarcadas en exterior vacíos]]</f>
        <v>637579</v>
      </c>
      <c r="Y437" s="3">
        <f>+dataMercanciaContenedores[[#This Row],[TOTAL Toneladas en contenedores con carga embarcadas]]+dataMercanciaContenedores[[#This Row],[TOTAL Toneladas en contenedores vacíos embarcadas]]</f>
        <v>5226742</v>
      </c>
      <c r="Z437" s="3">
        <f>+dataMercanciaContenedores[[#This Row],[Toneladas en contenedores desembarcadas en cabotaje con carga]]+dataMercanciaContenedores[[#This Row],[Toneladas en contenedores desembarcadas en exterior con carga]]</f>
        <v>6757774</v>
      </c>
      <c r="AA437" s="3">
        <f>+dataMercanciaContenedores[[#This Row],[Toneladas en contenedores desembarcadas en cabotaje vacíos]]+dataMercanciaContenedores[[#This Row],[Toneladas en contenedores desembarcadas en exterior vacíos]]</f>
        <v>253810</v>
      </c>
      <c r="AB437" s="3">
        <f>+dataMercanciaContenedores[[#This Row],[TOTAL Toneladas en contenedores con carga desembarcadas]]+dataMercanciaContenedores[[#This Row],[TOTAL Toneladas en contenedores vacíos desembarcadas]]</f>
        <v>7011584</v>
      </c>
      <c r="AC437" s="3">
        <f>+dataMercanciaContenedores[[#This Row],[TOTAL toneladas embarcadas en contenedor]]+dataMercanciaContenedores[[#This Row],[TOTAL toneladas desembarcadas en contenedor]]</f>
        <v>12238326</v>
      </c>
    </row>
    <row r="438" spans="1:29" hidden="1" x14ac:dyDescent="0.2">
      <c r="A438" s="1">
        <v>2018</v>
      </c>
      <c r="B438" s="1" t="s">
        <v>26</v>
      </c>
      <c r="C438" s="1" t="s">
        <v>40</v>
      </c>
      <c r="D438" s="1" t="s">
        <v>41</v>
      </c>
      <c r="E438" s="2">
        <v>49135</v>
      </c>
      <c r="F438" s="2">
        <v>2449</v>
      </c>
      <c r="G438" s="3">
        <f>+dataMercanciaContenedores[[#This Row],[Toneladas en contenedores embarcadas en cabotaje con carga]]+dataMercanciaContenedores[[#This Row],[Toneladas en contenedores embarcadas en cabotaje vacíos]]</f>
        <v>51584</v>
      </c>
      <c r="H438" s="2">
        <v>3087</v>
      </c>
      <c r="I438" s="2">
        <v>13334</v>
      </c>
      <c r="J438" s="3">
        <f>+dataMercanciaContenedores[[#This Row],[Toneladas en contenedores desembarcadas en cabotaje con carga]]+dataMercanciaContenedores[[#This Row],[Toneladas en contenedores desembarcadas en cabotaje vacíos]]</f>
        <v>16421</v>
      </c>
      <c r="K438" s="3">
        <f>+dataMercanciaContenedores[[#This Row],[Toneladas en contenedores embarcadas en cabotaje con carga]]+dataMercanciaContenedores[[#This Row],[Toneladas en contenedores desembarcadas en cabotaje con carga]]</f>
        <v>52222</v>
      </c>
      <c r="L438" s="3">
        <f>+dataMercanciaContenedores[[#This Row],[Toneladas en contenedores embarcadas en cabotaje vacíos]]+dataMercanciaContenedores[[#This Row],[Toneladas en contenedores desembarcadas en cabotaje vacíos]]</f>
        <v>15783</v>
      </c>
      <c r="M438" s="3">
        <f>+dataMercanciaContenedores[[#This Row],[TOTAL toneladas en contenedores en cabotaje con carga]]+dataMercanciaContenedores[[#This Row],[TOTAL toneladas en contenedores en cabotaje vacíos]]</f>
        <v>68005</v>
      </c>
      <c r="N438" s="2">
        <v>375861</v>
      </c>
      <c r="O438" s="2">
        <v>59493</v>
      </c>
      <c r="P438" s="3">
        <f>+dataMercanciaContenedores[[#This Row],[Toneladas en contenedores embarcadas en exterior con carga]]+dataMercanciaContenedores[[#This Row],[Toneladas en contenedores embarcadas en exterior vacíos]]</f>
        <v>435354</v>
      </c>
      <c r="Q438" s="2">
        <v>363412</v>
      </c>
      <c r="R438" s="2">
        <v>68985</v>
      </c>
      <c r="S438" s="3">
        <f>+dataMercanciaContenedores[[#This Row],[Toneladas en contenedores desembarcadas en exterior con carga]]+dataMercanciaContenedores[[#This Row],[Toneladas en contenedores desembarcadas en exterior vacíos]]</f>
        <v>432397</v>
      </c>
      <c r="T438" s="3">
        <f>+dataMercanciaContenedores[[#This Row],[Toneladas en contenedores embarcadas en exterior con carga]]+dataMercanciaContenedores[[#This Row],[Toneladas en contenedores desembarcadas en exterior con carga]]</f>
        <v>739273</v>
      </c>
      <c r="U438" s="3">
        <f>+dataMercanciaContenedores[[#This Row],[Toneladas en contenedores embarcadas en exterior vacíos]]+dataMercanciaContenedores[[#This Row],[Toneladas en contenedores desembarcadas en exterior vacíos]]</f>
        <v>128478</v>
      </c>
      <c r="V438" s="3">
        <f>+dataMercanciaContenedores[[#This Row],[TOTAL toneladas en contenedores en exterior con carga]]+dataMercanciaContenedores[[#This Row],[TOTAL toneladas en contenedores en exterior vacíos]]</f>
        <v>867751</v>
      </c>
      <c r="W438" s="3">
        <f>+dataMercanciaContenedores[[#This Row],[Toneladas en contenedores embarcadas en cabotaje con carga]]+dataMercanciaContenedores[[#This Row],[Toneladas en contenedores embarcadas en exterior con carga]]</f>
        <v>424996</v>
      </c>
      <c r="X438" s="3">
        <f>+dataMercanciaContenedores[[#This Row],[Toneladas en contenedores embarcadas en cabotaje vacíos]]+dataMercanciaContenedores[[#This Row],[Toneladas en contenedores embarcadas en exterior vacíos]]</f>
        <v>61942</v>
      </c>
      <c r="Y438" s="3">
        <f>+dataMercanciaContenedores[[#This Row],[TOTAL Toneladas en contenedores con carga embarcadas]]+dataMercanciaContenedores[[#This Row],[TOTAL Toneladas en contenedores vacíos embarcadas]]</f>
        <v>486938</v>
      </c>
      <c r="Z438" s="3">
        <f>+dataMercanciaContenedores[[#This Row],[Toneladas en contenedores desembarcadas en cabotaje con carga]]+dataMercanciaContenedores[[#This Row],[Toneladas en contenedores desembarcadas en exterior con carga]]</f>
        <v>366499</v>
      </c>
      <c r="AA438" s="3">
        <f>+dataMercanciaContenedores[[#This Row],[Toneladas en contenedores desembarcadas en cabotaje vacíos]]+dataMercanciaContenedores[[#This Row],[Toneladas en contenedores desembarcadas en exterior vacíos]]</f>
        <v>82319</v>
      </c>
      <c r="AB438" s="3">
        <f>+dataMercanciaContenedores[[#This Row],[TOTAL Toneladas en contenedores con carga desembarcadas]]+dataMercanciaContenedores[[#This Row],[TOTAL Toneladas en contenedores vacíos desembarcadas]]</f>
        <v>448818</v>
      </c>
      <c r="AC438" s="3">
        <f>+dataMercanciaContenedores[[#This Row],[TOTAL toneladas embarcadas en contenedor]]+dataMercanciaContenedores[[#This Row],[TOTAL toneladas desembarcadas en contenedor]]</f>
        <v>935756</v>
      </c>
    </row>
    <row r="439" spans="1:29" hidden="1" x14ac:dyDescent="0.2">
      <c r="A439" s="1">
        <v>2018</v>
      </c>
      <c r="B439" s="1" t="s">
        <v>27</v>
      </c>
      <c r="C439" s="1" t="s">
        <v>40</v>
      </c>
      <c r="D439" s="1" t="s">
        <v>41</v>
      </c>
      <c r="E439" s="2">
        <v>520</v>
      </c>
      <c r="F439" s="2">
        <v>9914</v>
      </c>
      <c r="G439" s="3">
        <f>+dataMercanciaContenedores[[#This Row],[Toneladas en contenedores embarcadas en cabotaje con carga]]+dataMercanciaContenedores[[#This Row],[Toneladas en contenedores embarcadas en cabotaje vacíos]]</f>
        <v>10434</v>
      </c>
      <c r="H439" s="2">
        <v>22272</v>
      </c>
      <c r="I439" s="2">
        <v>273</v>
      </c>
      <c r="J439" s="3">
        <f>+dataMercanciaContenedores[[#This Row],[Toneladas en contenedores desembarcadas en cabotaje con carga]]+dataMercanciaContenedores[[#This Row],[Toneladas en contenedores desembarcadas en cabotaje vacíos]]</f>
        <v>22545</v>
      </c>
      <c r="K439" s="3">
        <f>+dataMercanciaContenedores[[#This Row],[Toneladas en contenedores embarcadas en cabotaje con carga]]+dataMercanciaContenedores[[#This Row],[Toneladas en contenedores desembarcadas en cabotaje con carga]]</f>
        <v>22792</v>
      </c>
      <c r="L439" s="3">
        <f>+dataMercanciaContenedores[[#This Row],[Toneladas en contenedores embarcadas en cabotaje vacíos]]+dataMercanciaContenedores[[#This Row],[Toneladas en contenedores desembarcadas en cabotaje vacíos]]</f>
        <v>10187</v>
      </c>
      <c r="M439" s="3">
        <f>+dataMercanciaContenedores[[#This Row],[TOTAL toneladas en contenedores en cabotaje con carga]]+dataMercanciaContenedores[[#This Row],[TOTAL toneladas en contenedores en cabotaje vacíos]]</f>
        <v>32979</v>
      </c>
      <c r="N439" s="2">
        <v>422222</v>
      </c>
      <c r="O439" s="2">
        <v>21898</v>
      </c>
      <c r="P439" s="3">
        <f>+dataMercanciaContenedores[[#This Row],[Toneladas en contenedores embarcadas en exterior con carga]]+dataMercanciaContenedores[[#This Row],[Toneladas en contenedores embarcadas en exterior vacíos]]</f>
        <v>444120</v>
      </c>
      <c r="Q439" s="2">
        <v>444682</v>
      </c>
      <c r="R439" s="2">
        <v>17997</v>
      </c>
      <c r="S439" s="3">
        <f>+dataMercanciaContenedores[[#This Row],[Toneladas en contenedores desembarcadas en exterior con carga]]+dataMercanciaContenedores[[#This Row],[Toneladas en contenedores desembarcadas en exterior vacíos]]</f>
        <v>462679</v>
      </c>
      <c r="T439" s="3">
        <f>+dataMercanciaContenedores[[#This Row],[Toneladas en contenedores embarcadas en exterior con carga]]+dataMercanciaContenedores[[#This Row],[Toneladas en contenedores desembarcadas en exterior con carga]]</f>
        <v>866904</v>
      </c>
      <c r="U439" s="3">
        <f>+dataMercanciaContenedores[[#This Row],[Toneladas en contenedores embarcadas en exterior vacíos]]+dataMercanciaContenedores[[#This Row],[Toneladas en contenedores desembarcadas en exterior vacíos]]</f>
        <v>39895</v>
      </c>
      <c r="V439" s="3">
        <f>+dataMercanciaContenedores[[#This Row],[TOTAL toneladas en contenedores en exterior con carga]]+dataMercanciaContenedores[[#This Row],[TOTAL toneladas en contenedores en exterior vacíos]]</f>
        <v>906799</v>
      </c>
      <c r="W439" s="3">
        <f>+dataMercanciaContenedores[[#This Row],[Toneladas en contenedores embarcadas en cabotaje con carga]]+dataMercanciaContenedores[[#This Row],[Toneladas en contenedores embarcadas en exterior con carga]]</f>
        <v>422742</v>
      </c>
      <c r="X439" s="3">
        <f>+dataMercanciaContenedores[[#This Row],[Toneladas en contenedores embarcadas en cabotaje vacíos]]+dataMercanciaContenedores[[#This Row],[Toneladas en contenedores embarcadas en exterior vacíos]]</f>
        <v>31812</v>
      </c>
      <c r="Y439" s="3">
        <f>+dataMercanciaContenedores[[#This Row],[TOTAL Toneladas en contenedores con carga embarcadas]]+dataMercanciaContenedores[[#This Row],[TOTAL Toneladas en contenedores vacíos embarcadas]]</f>
        <v>454554</v>
      </c>
      <c r="Z439" s="3">
        <f>+dataMercanciaContenedores[[#This Row],[Toneladas en contenedores desembarcadas en cabotaje con carga]]+dataMercanciaContenedores[[#This Row],[Toneladas en contenedores desembarcadas en exterior con carga]]</f>
        <v>466954</v>
      </c>
      <c r="AA439" s="3">
        <f>+dataMercanciaContenedores[[#This Row],[Toneladas en contenedores desembarcadas en cabotaje vacíos]]+dataMercanciaContenedores[[#This Row],[Toneladas en contenedores desembarcadas en exterior vacíos]]</f>
        <v>18270</v>
      </c>
      <c r="AB439" s="3">
        <f>+dataMercanciaContenedores[[#This Row],[TOTAL Toneladas en contenedores con carga desembarcadas]]+dataMercanciaContenedores[[#This Row],[TOTAL Toneladas en contenedores vacíos desembarcadas]]</f>
        <v>485224</v>
      </c>
      <c r="AC439" s="3">
        <f>+dataMercanciaContenedores[[#This Row],[TOTAL toneladas embarcadas en contenedor]]+dataMercanciaContenedores[[#This Row],[TOTAL toneladas desembarcadas en contenedor]]</f>
        <v>939778</v>
      </c>
    </row>
    <row r="440" spans="1:29" hidden="1" x14ac:dyDescent="0.2">
      <c r="A440" s="1">
        <v>2018</v>
      </c>
      <c r="B440" s="1" t="s">
        <v>28</v>
      </c>
      <c r="C440" s="1" t="s">
        <v>40</v>
      </c>
      <c r="D440" s="1" t="s">
        <v>41</v>
      </c>
      <c r="E440" s="2">
        <v>3731</v>
      </c>
      <c r="F440" s="2">
        <v>20947</v>
      </c>
      <c r="G440" s="3">
        <f>+dataMercanciaContenedores[[#This Row],[Toneladas en contenedores embarcadas en cabotaje con carga]]+dataMercanciaContenedores[[#This Row],[Toneladas en contenedores embarcadas en cabotaje vacíos]]</f>
        <v>24678</v>
      </c>
      <c r="H440" s="2">
        <v>62102</v>
      </c>
      <c r="I440" s="2">
        <v>4</v>
      </c>
      <c r="J440" s="3">
        <f>+dataMercanciaContenedores[[#This Row],[Toneladas en contenedores desembarcadas en cabotaje con carga]]+dataMercanciaContenedores[[#This Row],[Toneladas en contenedores desembarcadas en cabotaje vacíos]]</f>
        <v>62106</v>
      </c>
      <c r="K440" s="3">
        <f>+dataMercanciaContenedores[[#This Row],[Toneladas en contenedores embarcadas en cabotaje con carga]]+dataMercanciaContenedores[[#This Row],[Toneladas en contenedores desembarcadas en cabotaje con carga]]</f>
        <v>65833</v>
      </c>
      <c r="L440" s="3">
        <f>+dataMercanciaContenedores[[#This Row],[Toneladas en contenedores embarcadas en cabotaje vacíos]]+dataMercanciaContenedores[[#This Row],[Toneladas en contenedores desembarcadas en cabotaje vacíos]]</f>
        <v>20951</v>
      </c>
      <c r="M440" s="3">
        <f>+dataMercanciaContenedores[[#This Row],[TOTAL toneladas en contenedores en cabotaje con carga]]+dataMercanciaContenedores[[#This Row],[TOTAL toneladas en contenedores en cabotaje vacíos]]</f>
        <v>86784</v>
      </c>
      <c r="N440" s="2">
        <v>3370</v>
      </c>
      <c r="O440" s="2">
        <v>89</v>
      </c>
      <c r="P440" s="3">
        <f>+dataMercanciaContenedores[[#This Row],[Toneladas en contenedores embarcadas en exterior con carga]]+dataMercanciaContenedores[[#This Row],[Toneladas en contenedores embarcadas en exterior vacíos]]</f>
        <v>3459</v>
      </c>
      <c r="Q440" s="2">
        <v>81817</v>
      </c>
      <c r="R440" s="2">
        <v>0</v>
      </c>
      <c r="S440" s="3">
        <f>+dataMercanciaContenedores[[#This Row],[Toneladas en contenedores desembarcadas en exterior con carga]]+dataMercanciaContenedores[[#This Row],[Toneladas en contenedores desembarcadas en exterior vacíos]]</f>
        <v>81817</v>
      </c>
      <c r="T440" s="3">
        <f>+dataMercanciaContenedores[[#This Row],[Toneladas en contenedores embarcadas en exterior con carga]]+dataMercanciaContenedores[[#This Row],[Toneladas en contenedores desembarcadas en exterior con carga]]</f>
        <v>85187</v>
      </c>
      <c r="U440" s="3">
        <f>+dataMercanciaContenedores[[#This Row],[Toneladas en contenedores embarcadas en exterior vacíos]]+dataMercanciaContenedores[[#This Row],[Toneladas en contenedores desembarcadas en exterior vacíos]]</f>
        <v>89</v>
      </c>
      <c r="V440" s="3">
        <f>+dataMercanciaContenedores[[#This Row],[TOTAL toneladas en contenedores en exterior con carga]]+dataMercanciaContenedores[[#This Row],[TOTAL toneladas en contenedores en exterior vacíos]]</f>
        <v>85276</v>
      </c>
      <c r="W440" s="3">
        <f>+dataMercanciaContenedores[[#This Row],[Toneladas en contenedores embarcadas en cabotaje con carga]]+dataMercanciaContenedores[[#This Row],[Toneladas en contenedores embarcadas en exterior con carga]]</f>
        <v>7101</v>
      </c>
      <c r="X440" s="3">
        <f>+dataMercanciaContenedores[[#This Row],[Toneladas en contenedores embarcadas en cabotaje vacíos]]+dataMercanciaContenedores[[#This Row],[Toneladas en contenedores embarcadas en exterior vacíos]]</f>
        <v>21036</v>
      </c>
      <c r="Y440" s="3">
        <f>+dataMercanciaContenedores[[#This Row],[TOTAL Toneladas en contenedores con carga embarcadas]]+dataMercanciaContenedores[[#This Row],[TOTAL Toneladas en contenedores vacíos embarcadas]]</f>
        <v>28137</v>
      </c>
      <c r="Z440" s="3">
        <f>+dataMercanciaContenedores[[#This Row],[Toneladas en contenedores desembarcadas en cabotaje con carga]]+dataMercanciaContenedores[[#This Row],[Toneladas en contenedores desembarcadas en exterior con carga]]</f>
        <v>143919</v>
      </c>
      <c r="AA440" s="3">
        <f>+dataMercanciaContenedores[[#This Row],[Toneladas en contenedores desembarcadas en cabotaje vacíos]]+dataMercanciaContenedores[[#This Row],[Toneladas en contenedores desembarcadas en exterior vacíos]]</f>
        <v>4</v>
      </c>
      <c r="AB440" s="3">
        <f>+dataMercanciaContenedores[[#This Row],[TOTAL Toneladas en contenedores con carga desembarcadas]]+dataMercanciaContenedores[[#This Row],[TOTAL Toneladas en contenedores vacíos desembarcadas]]</f>
        <v>143923</v>
      </c>
      <c r="AC440" s="3">
        <f>+dataMercanciaContenedores[[#This Row],[TOTAL toneladas embarcadas en contenedor]]+dataMercanciaContenedores[[#This Row],[TOTAL toneladas desembarcadas en contenedor]]</f>
        <v>172060</v>
      </c>
    </row>
    <row r="441" spans="1:29" hidden="1" x14ac:dyDescent="0.2">
      <c r="A441" s="1">
        <v>2018</v>
      </c>
      <c r="B441" s="1" t="s">
        <v>29</v>
      </c>
      <c r="C441" s="1" t="s">
        <v>40</v>
      </c>
      <c r="D441" s="1" t="s">
        <v>41</v>
      </c>
      <c r="E441" s="2">
        <v>0</v>
      </c>
      <c r="F441" s="2">
        <v>0</v>
      </c>
      <c r="G441" s="3">
        <f>+dataMercanciaContenedores[[#This Row],[Toneladas en contenedores embarcadas en cabotaje con carga]]+dataMercanciaContenedores[[#This Row],[Toneladas en contenedores embarcadas en cabotaje vacíos]]</f>
        <v>0</v>
      </c>
      <c r="H441" s="2">
        <v>0</v>
      </c>
      <c r="I441" s="2">
        <v>0</v>
      </c>
      <c r="J441" s="3">
        <f>+dataMercanciaContenedores[[#This Row],[Toneladas en contenedores desembarcadas en cabotaje con carga]]+dataMercanciaContenedores[[#This Row],[Toneladas en contenedores desembarcadas en cabotaje vacíos]]</f>
        <v>0</v>
      </c>
      <c r="K441" s="3">
        <f>+dataMercanciaContenedores[[#This Row],[Toneladas en contenedores embarcadas en cabotaje con carga]]+dataMercanciaContenedores[[#This Row],[Toneladas en contenedores desembarcadas en cabotaje con carga]]</f>
        <v>0</v>
      </c>
      <c r="L441" s="3">
        <f>+dataMercanciaContenedores[[#This Row],[Toneladas en contenedores embarcadas en cabotaje vacíos]]+dataMercanciaContenedores[[#This Row],[Toneladas en contenedores desembarcadas en cabotaje vacíos]]</f>
        <v>0</v>
      </c>
      <c r="M441" s="3">
        <f>+dataMercanciaContenedores[[#This Row],[TOTAL toneladas en contenedores en cabotaje con carga]]+dataMercanciaContenedores[[#This Row],[TOTAL toneladas en contenedores en cabotaje vacíos]]</f>
        <v>0</v>
      </c>
      <c r="N441" s="2">
        <v>1558</v>
      </c>
      <c r="O441" s="2">
        <v>38</v>
      </c>
      <c r="P441" s="3">
        <f>+dataMercanciaContenedores[[#This Row],[Toneladas en contenedores embarcadas en exterior con carga]]+dataMercanciaContenedores[[#This Row],[Toneladas en contenedores embarcadas en exterior vacíos]]</f>
        <v>1596</v>
      </c>
      <c r="Q441" s="2">
        <v>999</v>
      </c>
      <c r="R441" s="2">
        <v>90</v>
      </c>
      <c r="S441" s="3">
        <f>+dataMercanciaContenedores[[#This Row],[Toneladas en contenedores desembarcadas en exterior con carga]]+dataMercanciaContenedores[[#This Row],[Toneladas en contenedores desembarcadas en exterior vacíos]]</f>
        <v>1089</v>
      </c>
      <c r="T441" s="3">
        <f>+dataMercanciaContenedores[[#This Row],[Toneladas en contenedores embarcadas en exterior con carga]]+dataMercanciaContenedores[[#This Row],[Toneladas en contenedores desembarcadas en exterior con carga]]</f>
        <v>2557</v>
      </c>
      <c r="U441" s="3">
        <f>+dataMercanciaContenedores[[#This Row],[Toneladas en contenedores embarcadas en exterior vacíos]]+dataMercanciaContenedores[[#This Row],[Toneladas en contenedores desembarcadas en exterior vacíos]]</f>
        <v>128</v>
      </c>
      <c r="V441" s="3">
        <f>+dataMercanciaContenedores[[#This Row],[TOTAL toneladas en contenedores en exterior con carga]]+dataMercanciaContenedores[[#This Row],[TOTAL toneladas en contenedores en exterior vacíos]]</f>
        <v>2685</v>
      </c>
      <c r="W441" s="3">
        <f>+dataMercanciaContenedores[[#This Row],[Toneladas en contenedores embarcadas en cabotaje con carga]]+dataMercanciaContenedores[[#This Row],[Toneladas en contenedores embarcadas en exterior con carga]]</f>
        <v>1558</v>
      </c>
      <c r="X441" s="3">
        <f>+dataMercanciaContenedores[[#This Row],[Toneladas en contenedores embarcadas en cabotaje vacíos]]+dataMercanciaContenedores[[#This Row],[Toneladas en contenedores embarcadas en exterior vacíos]]</f>
        <v>38</v>
      </c>
      <c r="Y441" s="3">
        <f>+dataMercanciaContenedores[[#This Row],[TOTAL Toneladas en contenedores con carga embarcadas]]+dataMercanciaContenedores[[#This Row],[TOTAL Toneladas en contenedores vacíos embarcadas]]</f>
        <v>1596</v>
      </c>
      <c r="Z441" s="3">
        <f>+dataMercanciaContenedores[[#This Row],[Toneladas en contenedores desembarcadas en cabotaje con carga]]+dataMercanciaContenedores[[#This Row],[Toneladas en contenedores desembarcadas en exterior con carga]]</f>
        <v>999</v>
      </c>
      <c r="AA441" s="3">
        <f>+dataMercanciaContenedores[[#This Row],[Toneladas en contenedores desembarcadas en cabotaje vacíos]]+dataMercanciaContenedores[[#This Row],[Toneladas en contenedores desembarcadas en exterior vacíos]]</f>
        <v>90</v>
      </c>
      <c r="AB441" s="3">
        <f>+dataMercanciaContenedores[[#This Row],[TOTAL Toneladas en contenedores con carga desembarcadas]]+dataMercanciaContenedores[[#This Row],[TOTAL Toneladas en contenedores vacíos desembarcadas]]</f>
        <v>1089</v>
      </c>
      <c r="AC441" s="3">
        <f>+dataMercanciaContenedores[[#This Row],[TOTAL toneladas embarcadas en contenedor]]+dataMercanciaContenedores[[#This Row],[TOTAL toneladas desembarcadas en contenedor]]</f>
        <v>2685</v>
      </c>
    </row>
    <row r="442" spans="1:29" hidden="1" x14ac:dyDescent="0.2">
      <c r="A442" s="1">
        <v>2018</v>
      </c>
      <c r="B442" s="1" t="s">
        <v>30</v>
      </c>
      <c r="C442" s="1" t="s">
        <v>40</v>
      </c>
      <c r="D442" s="1" t="s">
        <v>41</v>
      </c>
      <c r="E442" s="2">
        <v>0</v>
      </c>
      <c r="F442" s="2">
        <v>0</v>
      </c>
      <c r="G442" s="3">
        <f>+dataMercanciaContenedores[[#This Row],[Toneladas en contenedores embarcadas en cabotaje con carga]]+dataMercanciaContenedores[[#This Row],[Toneladas en contenedores embarcadas en cabotaje vacíos]]</f>
        <v>0</v>
      </c>
      <c r="H442" s="2">
        <v>0</v>
      </c>
      <c r="I442" s="2">
        <v>0</v>
      </c>
      <c r="J442" s="3">
        <f>+dataMercanciaContenedores[[#This Row],[Toneladas en contenedores desembarcadas en cabotaje con carga]]+dataMercanciaContenedores[[#This Row],[Toneladas en contenedores desembarcadas en cabotaje vacíos]]</f>
        <v>0</v>
      </c>
      <c r="K442" s="3">
        <f>+dataMercanciaContenedores[[#This Row],[Toneladas en contenedores embarcadas en cabotaje con carga]]+dataMercanciaContenedores[[#This Row],[Toneladas en contenedores desembarcadas en cabotaje con carga]]</f>
        <v>0</v>
      </c>
      <c r="L442" s="3">
        <f>+dataMercanciaContenedores[[#This Row],[Toneladas en contenedores embarcadas en cabotaje vacíos]]+dataMercanciaContenedores[[#This Row],[Toneladas en contenedores desembarcadas en cabotaje vacíos]]</f>
        <v>0</v>
      </c>
      <c r="M442" s="3">
        <f>+dataMercanciaContenedores[[#This Row],[TOTAL toneladas en contenedores en cabotaje con carga]]+dataMercanciaContenedores[[#This Row],[TOTAL toneladas en contenedores en cabotaje vacíos]]</f>
        <v>0</v>
      </c>
      <c r="N442" s="2">
        <v>98</v>
      </c>
      <c r="O442" s="2">
        <v>0</v>
      </c>
      <c r="P442" s="3">
        <f>+dataMercanciaContenedores[[#This Row],[Toneladas en contenedores embarcadas en exterior con carga]]+dataMercanciaContenedores[[#This Row],[Toneladas en contenedores embarcadas en exterior vacíos]]</f>
        <v>98</v>
      </c>
      <c r="Q442" s="2">
        <v>0</v>
      </c>
      <c r="R442" s="2">
        <v>0</v>
      </c>
      <c r="S442" s="3">
        <f>+dataMercanciaContenedores[[#This Row],[Toneladas en contenedores desembarcadas en exterior con carga]]+dataMercanciaContenedores[[#This Row],[Toneladas en contenedores desembarcadas en exterior vacíos]]</f>
        <v>0</v>
      </c>
      <c r="T442" s="3">
        <f>+dataMercanciaContenedores[[#This Row],[Toneladas en contenedores embarcadas en exterior con carga]]+dataMercanciaContenedores[[#This Row],[Toneladas en contenedores desembarcadas en exterior con carga]]</f>
        <v>98</v>
      </c>
      <c r="U442" s="3">
        <f>+dataMercanciaContenedores[[#This Row],[Toneladas en contenedores embarcadas en exterior vacíos]]+dataMercanciaContenedores[[#This Row],[Toneladas en contenedores desembarcadas en exterior vacíos]]</f>
        <v>0</v>
      </c>
      <c r="V442" s="3">
        <f>+dataMercanciaContenedores[[#This Row],[TOTAL toneladas en contenedores en exterior con carga]]+dataMercanciaContenedores[[#This Row],[TOTAL toneladas en contenedores en exterior vacíos]]</f>
        <v>98</v>
      </c>
      <c r="W442" s="3">
        <f>+dataMercanciaContenedores[[#This Row],[Toneladas en contenedores embarcadas en cabotaje con carga]]+dataMercanciaContenedores[[#This Row],[Toneladas en contenedores embarcadas en exterior con carga]]</f>
        <v>98</v>
      </c>
      <c r="X442" s="3">
        <f>+dataMercanciaContenedores[[#This Row],[Toneladas en contenedores embarcadas en cabotaje vacíos]]+dataMercanciaContenedores[[#This Row],[Toneladas en contenedores embarcadas en exterior vacíos]]</f>
        <v>0</v>
      </c>
      <c r="Y442" s="3">
        <f>+dataMercanciaContenedores[[#This Row],[TOTAL Toneladas en contenedores con carga embarcadas]]+dataMercanciaContenedores[[#This Row],[TOTAL Toneladas en contenedores vacíos embarcadas]]</f>
        <v>98</v>
      </c>
      <c r="Z442" s="3">
        <f>+dataMercanciaContenedores[[#This Row],[Toneladas en contenedores desembarcadas en cabotaje con carga]]+dataMercanciaContenedores[[#This Row],[Toneladas en contenedores desembarcadas en exterior con carga]]</f>
        <v>0</v>
      </c>
      <c r="AA442" s="3">
        <f>+dataMercanciaContenedores[[#This Row],[Toneladas en contenedores desembarcadas en cabotaje vacíos]]+dataMercanciaContenedores[[#This Row],[Toneladas en contenedores desembarcadas en exterior vacíos]]</f>
        <v>0</v>
      </c>
      <c r="AB442" s="3">
        <f>+dataMercanciaContenedores[[#This Row],[TOTAL Toneladas en contenedores con carga desembarcadas]]+dataMercanciaContenedores[[#This Row],[TOTAL Toneladas en contenedores vacíos desembarcadas]]</f>
        <v>0</v>
      </c>
      <c r="AC442" s="3">
        <f>+dataMercanciaContenedores[[#This Row],[TOTAL toneladas embarcadas en contenedor]]+dataMercanciaContenedores[[#This Row],[TOTAL toneladas desembarcadas en contenedor]]</f>
        <v>98</v>
      </c>
    </row>
    <row r="443" spans="1:29" hidden="1" x14ac:dyDescent="0.2">
      <c r="A443" s="1">
        <v>2018</v>
      </c>
      <c r="B443" s="1" t="s">
        <v>31</v>
      </c>
      <c r="C443" s="1" t="s">
        <v>40</v>
      </c>
      <c r="D443" s="1" t="s">
        <v>41</v>
      </c>
      <c r="E443" s="2">
        <f>601823</f>
        <v>601823</v>
      </c>
      <c r="F443" s="2">
        <v>314040</v>
      </c>
      <c r="G443" s="3">
        <f>+dataMercanciaContenedores[[#This Row],[Toneladas en contenedores embarcadas en cabotaje con carga]]+dataMercanciaContenedores[[#This Row],[Toneladas en contenedores embarcadas en cabotaje vacíos]]</f>
        <v>915863</v>
      </c>
      <c r="H443" s="2">
        <v>1869640</v>
      </c>
      <c r="I443" s="2">
        <f>24599-296</f>
        <v>24303</v>
      </c>
      <c r="J443" s="3">
        <f>+dataMercanciaContenedores[[#This Row],[Toneladas en contenedores desembarcadas en cabotaje con carga]]+dataMercanciaContenedores[[#This Row],[Toneladas en contenedores desembarcadas en cabotaje vacíos]]</f>
        <v>1893943</v>
      </c>
      <c r="K443" s="3">
        <f>+dataMercanciaContenedores[[#This Row],[Toneladas en contenedores embarcadas en cabotaje con carga]]+dataMercanciaContenedores[[#This Row],[Toneladas en contenedores desembarcadas en cabotaje con carga]]</f>
        <v>2471463</v>
      </c>
      <c r="L443" s="3">
        <f>+dataMercanciaContenedores[[#This Row],[Toneladas en contenedores embarcadas en cabotaje vacíos]]+dataMercanciaContenedores[[#This Row],[Toneladas en contenedores desembarcadas en cabotaje vacíos]]</f>
        <v>338343</v>
      </c>
      <c r="M443" s="3">
        <f>+dataMercanciaContenedores[[#This Row],[TOTAL toneladas en contenedores en cabotaje con carga]]+dataMercanciaContenedores[[#This Row],[TOTAL toneladas en contenedores en cabotaje vacíos]]</f>
        <v>2809806</v>
      </c>
      <c r="N443" s="2">
        <v>147418</v>
      </c>
      <c r="O443" s="2">
        <v>110696</v>
      </c>
      <c r="P443" s="3">
        <f>+dataMercanciaContenedores[[#This Row],[Toneladas en contenedores embarcadas en exterior con carga]]+dataMercanciaContenedores[[#This Row],[Toneladas en contenedores embarcadas en exterior vacíos]]</f>
        <v>258114</v>
      </c>
      <c r="Q443" s="2">
        <v>483628</v>
      </c>
      <c r="R443" s="2">
        <v>79920</v>
      </c>
      <c r="S443" s="3">
        <f>+dataMercanciaContenedores[[#This Row],[Toneladas en contenedores desembarcadas en exterior con carga]]+dataMercanciaContenedores[[#This Row],[Toneladas en contenedores desembarcadas en exterior vacíos]]</f>
        <v>563548</v>
      </c>
      <c r="T443" s="3">
        <f>+dataMercanciaContenedores[[#This Row],[Toneladas en contenedores embarcadas en exterior con carga]]+dataMercanciaContenedores[[#This Row],[Toneladas en contenedores desembarcadas en exterior con carga]]</f>
        <v>631046</v>
      </c>
      <c r="U443" s="3">
        <f>+dataMercanciaContenedores[[#This Row],[Toneladas en contenedores embarcadas en exterior vacíos]]+dataMercanciaContenedores[[#This Row],[Toneladas en contenedores desembarcadas en exterior vacíos]]</f>
        <v>190616</v>
      </c>
      <c r="V443" s="3">
        <f>+dataMercanciaContenedores[[#This Row],[TOTAL toneladas en contenedores en exterior con carga]]+dataMercanciaContenedores[[#This Row],[TOTAL toneladas en contenedores en exterior vacíos]]</f>
        <v>821662</v>
      </c>
      <c r="W443" s="3">
        <f>+dataMercanciaContenedores[[#This Row],[Toneladas en contenedores embarcadas en cabotaje con carga]]+dataMercanciaContenedores[[#This Row],[Toneladas en contenedores embarcadas en exterior con carga]]</f>
        <v>749241</v>
      </c>
      <c r="X443" s="3">
        <f>+dataMercanciaContenedores[[#This Row],[Toneladas en contenedores embarcadas en cabotaje vacíos]]+dataMercanciaContenedores[[#This Row],[Toneladas en contenedores embarcadas en exterior vacíos]]</f>
        <v>424736</v>
      </c>
      <c r="Y443" s="3">
        <f>+dataMercanciaContenedores[[#This Row],[TOTAL Toneladas en contenedores con carga embarcadas]]+dataMercanciaContenedores[[#This Row],[TOTAL Toneladas en contenedores vacíos embarcadas]]</f>
        <v>1173977</v>
      </c>
      <c r="Z443" s="3">
        <f>+dataMercanciaContenedores[[#This Row],[Toneladas en contenedores desembarcadas en cabotaje con carga]]+dataMercanciaContenedores[[#This Row],[Toneladas en contenedores desembarcadas en exterior con carga]]</f>
        <v>2353268</v>
      </c>
      <c r="AA443" s="3">
        <f>+dataMercanciaContenedores[[#This Row],[Toneladas en contenedores desembarcadas en cabotaje vacíos]]+dataMercanciaContenedores[[#This Row],[Toneladas en contenedores desembarcadas en exterior vacíos]]</f>
        <v>104223</v>
      </c>
      <c r="AB443" s="3">
        <f>+dataMercanciaContenedores[[#This Row],[TOTAL Toneladas en contenedores con carga desembarcadas]]+dataMercanciaContenedores[[#This Row],[TOTAL Toneladas en contenedores vacíos desembarcadas]]</f>
        <v>2457491</v>
      </c>
      <c r="AC443" s="3">
        <f>+dataMercanciaContenedores[[#This Row],[TOTAL toneladas embarcadas en contenedor]]+dataMercanciaContenedores[[#This Row],[TOTAL toneladas desembarcadas en contenedor]]</f>
        <v>3631468</v>
      </c>
    </row>
    <row r="444" spans="1:29" hidden="1" x14ac:dyDescent="0.2">
      <c r="A444" s="1">
        <v>2018</v>
      </c>
      <c r="B444" s="1" t="s">
        <v>32</v>
      </c>
      <c r="C444" s="1" t="s">
        <v>40</v>
      </c>
      <c r="D444" s="1" t="s">
        <v>41</v>
      </c>
      <c r="E444" s="2">
        <v>707</v>
      </c>
      <c r="F444" s="2">
        <v>0</v>
      </c>
      <c r="G444" s="3">
        <f>+dataMercanciaContenedores[[#This Row],[Toneladas en contenedores embarcadas en cabotaje con carga]]+dataMercanciaContenedores[[#This Row],[Toneladas en contenedores embarcadas en cabotaje vacíos]]</f>
        <v>707</v>
      </c>
      <c r="H444" s="2">
        <v>0</v>
      </c>
      <c r="I444" s="2">
        <v>0</v>
      </c>
      <c r="J444" s="3">
        <f>+dataMercanciaContenedores[[#This Row],[Toneladas en contenedores desembarcadas en cabotaje con carga]]+dataMercanciaContenedores[[#This Row],[Toneladas en contenedores desembarcadas en cabotaje vacíos]]</f>
        <v>0</v>
      </c>
      <c r="K444" s="3">
        <f>+dataMercanciaContenedores[[#This Row],[Toneladas en contenedores embarcadas en cabotaje con carga]]+dataMercanciaContenedores[[#This Row],[Toneladas en contenedores desembarcadas en cabotaje con carga]]</f>
        <v>707</v>
      </c>
      <c r="L444" s="3">
        <f>+dataMercanciaContenedores[[#This Row],[Toneladas en contenedores embarcadas en cabotaje vacíos]]+dataMercanciaContenedores[[#This Row],[Toneladas en contenedores desembarcadas en cabotaje vacíos]]</f>
        <v>0</v>
      </c>
      <c r="M444" s="3">
        <f>+dataMercanciaContenedores[[#This Row],[TOTAL toneladas en contenedores en cabotaje con carga]]+dataMercanciaContenedores[[#This Row],[TOTAL toneladas en contenedores en cabotaje vacíos]]</f>
        <v>707</v>
      </c>
      <c r="N444" s="2">
        <v>69457</v>
      </c>
      <c r="O444" s="2">
        <v>1375</v>
      </c>
      <c r="P444" s="3">
        <f>+dataMercanciaContenedores[[#This Row],[Toneladas en contenedores embarcadas en exterior con carga]]+dataMercanciaContenedores[[#This Row],[Toneladas en contenedores embarcadas en exterior vacíos]]</f>
        <v>70832</v>
      </c>
      <c r="Q444" s="2">
        <v>64763</v>
      </c>
      <c r="R444" s="2">
        <v>347</v>
      </c>
      <c r="S444" s="3">
        <f>+dataMercanciaContenedores[[#This Row],[Toneladas en contenedores desembarcadas en exterior con carga]]+dataMercanciaContenedores[[#This Row],[Toneladas en contenedores desembarcadas en exterior vacíos]]</f>
        <v>65110</v>
      </c>
      <c r="T444" s="3">
        <f>+dataMercanciaContenedores[[#This Row],[Toneladas en contenedores embarcadas en exterior con carga]]+dataMercanciaContenedores[[#This Row],[Toneladas en contenedores desembarcadas en exterior con carga]]</f>
        <v>134220</v>
      </c>
      <c r="U444" s="3">
        <f>+dataMercanciaContenedores[[#This Row],[Toneladas en contenedores embarcadas en exterior vacíos]]+dataMercanciaContenedores[[#This Row],[Toneladas en contenedores desembarcadas en exterior vacíos]]</f>
        <v>1722</v>
      </c>
      <c r="V444" s="3">
        <f>+dataMercanciaContenedores[[#This Row],[TOTAL toneladas en contenedores en exterior con carga]]+dataMercanciaContenedores[[#This Row],[TOTAL toneladas en contenedores en exterior vacíos]]</f>
        <v>135942</v>
      </c>
      <c r="W444" s="3">
        <f>+dataMercanciaContenedores[[#This Row],[Toneladas en contenedores embarcadas en cabotaje con carga]]+dataMercanciaContenedores[[#This Row],[Toneladas en contenedores embarcadas en exterior con carga]]</f>
        <v>70164</v>
      </c>
      <c r="X444" s="3">
        <f>+dataMercanciaContenedores[[#This Row],[Toneladas en contenedores embarcadas en cabotaje vacíos]]+dataMercanciaContenedores[[#This Row],[Toneladas en contenedores embarcadas en exterior vacíos]]</f>
        <v>1375</v>
      </c>
      <c r="Y444" s="3">
        <f>+dataMercanciaContenedores[[#This Row],[TOTAL Toneladas en contenedores con carga embarcadas]]+dataMercanciaContenedores[[#This Row],[TOTAL Toneladas en contenedores vacíos embarcadas]]</f>
        <v>71539</v>
      </c>
      <c r="Z444" s="3">
        <f>+dataMercanciaContenedores[[#This Row],[Toneladas en contenedores desembarcadas en cabotaje con carga]]+dataMercanciaContenedores[[#This Row],[Toneladas en contenedores desembarcadas en exterior con carga]]</f>
        <v>64763</v>
      </c>
      <c r="AA444" s="3">
        <f>+dataMercanciaContenedores[[#This Row],[Toneladas en contenedores desembarcadas en cabotaje vacíos]]+dataMercanciaContenedores[[#This Row],[Toneladas en contenedores desembarcadas en exterior vacíos]]</f>
        <v>347</v>
      </c>
      <c r="AB444" s="3">
        <f>+dataMercanciaContenedores[[#This Row],[TOTAL Toneladas en contenedores con carga desembarcadas]]+dataMercanciaContenedores[[#This Row],[TOTAL Toneladas en contenedores vacíos desembarcadas]]</f>
        <v>65110</v>
      </c>
      <c r="AC444" s="3">
        <f>+dataMercanciaContenedores[[#This Row],[TOTAL toneladas embarcadas en contenedor]]+dataMercanciaContenedores[[#This Row],[TOTAL toneladas desembarcadas en contenedor]]</f>
        <v>136649</v>
      </c>
    </row>
    <row r="445" spans="1:29" hidden="1" x14ac:dyDescent="0.2">
      <c r="A445" s="1">
        <v>2018</v>
      </c>
      <c r="B445" s="1" t="s">
        <v>33</v>
      </c>
      <c r="C445" s="1" t="s">
        <v>40</v>
      </c>
      <c r="D445" s="1" t="s">
        <v>41</v>
      </c>
      <c r="E445" s="2">
        <v>676817</v>
      </c>
      <c r="F445" s="2">
        <v>3916</v>
      </c>
      <c r="G445" s="3">
        <f>+dataMercanciaContenedores[[#This Row],[Toneladas en contenedores embarcadas en cabotaje con carga]]+dataMercanciaContenedores[[#This Row],[Toneladas en contenedores embarcadas en cabotaje vacíos]]</f>
        <v>680733</v>
      </c>
      <c r="H445" s="2">
        <v>98934</v>
      </c>
      <c r="I445" s="2">
        <v>136703</v>
      </c>
      <c r="J445" s="3">
        <f>+dataMercanciaContenedores[[#This Row],[Toneladas en contenedores desembarcadas en cabotaje con carga]]+dataMercanciaContenedores[[#This Row],[Toneladas en contenedores desembarcadas en cabotaje vacíos]]</f>
        <v>235637</v>
      </c>
      <c r="K445" s="3">
        <f>+dataMercanciaContenedores[[#This Row],[Toneladas en contenedores embarcadas en cabotaje con carga]]+dataMercanciaContenedores[[#This Row],[Toneladas en contenedores desembarcadas en cabotaje con carga]]</f>
        <v>775751</v>
      </c>
      <c r="L445" s="3">
        <f>+dataMercanciaContenedores[[#This Row],[Toneladas en contenedores embarcadas en cabotaje vacíos]]+dataMercanciaContenedores[[#This Row],[Toneladas en contenedores desembarcadas en cabotaje vacíos]]</f>
        <v>140619</v>
      </c>
      <c r="M445" s="3">
        <f>+dataMercanciaContenedores[[#This Row],[TOTAL toneladas en contenedores en cabotaje con carga]]+dataMercanciaContenedores[[#This Row],[TOTAL toneladas en contenedores en cabotaje vacíos]]</f>
        <v>916370</v>
      </c>
      <c r="N445" s="2">
        <v>3571</v>
      </c>
      <c r="O445" s="2">
        <v>1212</v>
      </c>
      <c r="P445" s="3">
        <f>+dataMercanciaContenedores[[#This Row],[Toneladas en contenedores embarcadas en exterior con carga]]+dataMercanciaContenedores[[#This Row],[Toneladas en contenedores embarcadas en exterior vacíos]]</f>
        <v>4783</v>
      </c>
      <c r="Q445" s="2">
        <v>59494</v>
      </c>
      <c r="R445" s="2">
        <v>2479</v>
      </c>
      <c r="S445" s="3">
        <f>+dataMercanciaContenedores[[#This Row],[Toneladas en contenedores desembarcadas en exterior con carga]]+dataMercanciaContenedores[[#This Row],[Toneladas en contenedores desembarcadas en exterior vacíos]]</f>
        <v>61973</v>
      </c>
      <c r="T445" s="3">
        <f>+dataMercanciaContenedores[[#This Row],[Toneladas en contenedores embarcadas en exterior con carga]]+dataMercanciaContenedores[[#This Row],[Toneladas en contenedores desembarcadas en exterior con carga]]</f>
        <v>63065</v>
      </c>
      <c r="U445" s="3">
        <f>+dataMercanciaContenedores[[#This Row],[Toneladas en contenedores embarcadas en exterior vacíos]]+dataMercanciaContenedores[[#This Row],[Toneladas en contenedores desembarcadas en exterior vacíos]]</f>
        <v>3691</v>
      </c>
      <c r="V445" s="3">
        <f>+dataMercanciaContenedores[[#This Row],[TOTAL toneladas en contenedores en exterior con carga]]+dataMercanciaContenedores[[#This Row],[TOTAL toneladas en contenedores en exterior vacíos]]</f>
        <v>66756</v>
      </c>
      <c r="W445" s="3">
        <f>+dataMercanciaContenedores[[#This Row],[Toneladas en contenedores embarcadas en cabotaje con carga]]+dataMercanciaContenedores[[#This Row],[Toneladas en contenedores embarcadas en exterior con carga]]</f>
        <v>680388</v>
      </c>
      <c r="X445" s="3">
        <f>+dataMercanciaContenedores[[#This Row],[Toneladas en contenedores embarcadas en cabotaje vacíos]]+dataMercanciaContenedores[[#This Row],[Toneladas en contenedores embarcadas en exterior vacíos]]</f>
        <v>5128</v>
      </c>
      <c r="Y445" s="3">
        <f>+dataMercanciaContenedores[[#This Row],[TOTAL Toneladas en contenedores con carga embarcadas]]+dataMercanciaContenedores[[#This Row],[TOTAL Toneladas en contenedores vacíos embarcadas]]</f>
        <v>685516</v>
      </c>
      <c r="Z445" s="3">
        <f>+dataMercanciaContenedores[[#This Row],[Toneladas en contenedores desembarcadas en cabotaje con carga]]+dataMercanciaContenedores[[#This Row],[Toneladas en contenedores desembarcadas en exterior con carga]]</f>
        <v>158428</v>
      </c>
      <c r="AA445" s="3">
        <f>+dataMercanciaContenedores[[#This Row],[Toneladas en contenedores desembarcadas en cabotaje vacíos]]+dataMercanciaContenedores[[#This Row],[Toneladas en contenedores desembarcadas en exterior vacíos]]</f>
        <v>139182</v>
      </c>
      <c r="AB445" s="3">
        <f>+dataMercanciaContenedores[[#This Row],[TOTAL Toneladas en contenedores con carga desembarcadas]]+dataMercanciaContenedores[[#This Row],[TOTAL Toneladas en contenedores vacíos desembarcadas]]</f>
        <v>297610</v>
      </c>
      <c r="AC445" s="3">
        <f>+dataMercanciaContenedores[[#This Row],[TOTAL toneladas embarcadas en contenedor]]+dataMercanciaContenedores[[#This Row],[TOTAL toneladas desembarcadas en contenedor]]</f>
        <v>983126</v>
      </c>
    </row>
    <row r="446" spans="1:29" hidden="1" x14ac:dyDescent="0.2">
      <c r="A446" s="1">
        <v>2018</v>
      </c>
      <c r="B446" s="1" t="s">
        <v>34</v>
      </c>
      <c r="C446" s="1" t="s">
        <v>40</v>
      </c>
      <c r="D446" s="1" t="s">
        <v>41</v>
      </c>
      <c r="E446" s="2">
        <v>36842</v>
      </c>
      <c r="F446" s="2">
        <v>5476</v>
      </c>
      <c r="G446" s="3">
        <f>+dataMercanciaContenedores[[#This Row],[Toneladas en contenedores embarcadas en cabotaje con carga]]+dataMercanciaContenedores[[#This Row],[Toneladas en contenedores embarcadas en cabotaje vacíos]]</f>
        <v>42318</v>
      </c>
      <c r="H446" s="2">
        <v>9723</v>
      </c>
      <c r="I446" s="2">
        <v>9524</v>
      </c>
      <c r="J446" s="3">
        <f>+dataMercanciaContenedores[[#This Row],[Toneladas en contenedores desembarcadas en cabotaje con carga]]+dataMercanciaContenedores[[#This Row],[Toneladas en contenedores desembarcadas en cabotaje vacíos]]</f>
        <v>19247</v>
      </c>
      <c r="K446" s="3">
        <f>+dataMercanciaContenedores[[#This Row],[Toneladas en contenedores embarcadas en cabotaje con carga]]+dataMercanciaContenedores[[#This Row],[Toneladas en contenedores desembarcadas en cabotaje con carga]]</f>
        <v>46565</v>
      </c>
      <c r="L446" s="3">
        <f>+dataMercanciaContenedores[[#This Row],[Toneladas en contenedores embarcadas en cabotaje vacíos]]+dataMercanciaContenedores[[#This Row],[Toneladas en contenedores desembarcadas en cabotaje vacíos]]</f>
        <v>15000</v>
      </c>
      <c r="M446" s="3">
        <f>+dataMercanciaContenedores[[#This Row],[TOTAL toneladas en contenedores en cabotaje con carga]]+dataMercanciaContenedores[[#This Row],[TOTAL toneladas en contenedores en cabotaje vacíos]]</f>
        <v>61565</v>
      </c>
      <c r="N446" s="2">
        <f>230898</f>
        <v>230898</v>
      </c>
      <c r="O446" s="2">
        <v>8991</v>
      </c>
      <c r="P446" s="3">
        <f>+dataMercanciaContenedores[[#This Row],[Toneladas en contenedores embarcadas en exterior con carga]]+dataMercanciaContenedores[[#This Row],[Toneladas en contenedores embarcadas en exterior vacíos]]</f>
        <v>239889</v>
      </c>
      <c r="Q446" s="2">
        <f>232085-21</f>
        <v>232064</v>
      </c>
      <c r="R446" s="2">
        <v>22678</v>
      </c>
      <c r="S446" s="3">
        <f>+dataMercanciaContenedores[[#This Row],[Toneladas en contenedores desembarcadas en exterior con carga]]+dataMercanciaContenedores[[#This Row],[Toneladas en contenedores desembarcadas en exterior vacíos]]</f>
        <v>254742</v>
      </c>
      <c r="T446" s="3">
        <f>+dataMercanciaContenedores[[#This Row],[Toneladas en contenedores embarcadas en exterior con carga]]+dataMercanciaContenedores[[#This Row],[Toneladas en contenedores desembarcadas en exterior con carga]]</f>
        <v>462962</v>
      </c>
      <c r="U446" s="3">
        <f>+dataMercanciaContenedores[[#This Row],[Toneladas en contenedores embarcadas en exterior vacíos]]+dataMercanciaContenedores[[#This Row],[Toneladas en contenedores desembarcadas en exterior vacíos]]</f>
        <v>31669</v>
      </c>
      <c r="V446" s="3">
        <f>+dataMercanciaContenedores[[#This Row],[TOTAL toneladas en contenedores en exterior con carga]]+dataMercanciaContenedores[[#This Row],[TOTAL toneladas en contenedores en exterior vacíos]]</f>
        <v>494631</v>
      </c>
      <c r="W446" s="3">
        <f>+dataMercanciaContenedores[[#This Row],[Toneladas en contenedores embarcadas en cabotaje con carga]]+dataMercanciaContenedores[[#This Row],[Toneladas en contenedores embarcadas en exterior con carga]]</f>
        <v>267740</v>
      </c>
      <c r="X446" s="3">
        <f>+dataMercanciaContenedores[[#This Row],[Toneladas en contenedores embarcadas en cabotaje vacíos]]+dataMercanciaContenedores[[#This Row],[Toneladas en contenedores embarcadas en exterior vacíos]]</f>
        <v>14467</v>
      </c>
      <c r="Y446" s="3">
        <f>+dataMercanciaContenedores[[#This Row],[TOTAL Toneladas en contenedores con carga embarcadas]]+dataMercanciaContenedores[[#This Row],[TOTAL Toneladas en contenedores vacíos embarcadas]]</f>
        <v>282207</v>
      </c>
      <c r="Z446" s="3">
        <f>+dataMercanciaContenedores[[#This Row],[Toneladas en contenedores desembarcadas en cabotaje con carga]]+dataMercanciaContenedores[[#This Row],[Toneladas en contenedores desembarcadas en exterior con carga]]</f>
        <v>241787</v>
      </c>
      <c r="AA446" s="3">
        <f>+dataMercanciaContenedores[[#This Row],[Toneladas en contenedores desembarcadas en cabotaje vacíos]]+dataMercanciaContenedores[[#This Row],[Toneladas en contenedores desembarcadas en exterior vacíos]]</f>
        <v>32202</v>
      </c>
      <c r="AB446" s="3">
        <f>+dataMercanciaContenedores[[#This Row],[TOTAL Toneladas en contenedores con carga desembarcadas]]+dataMercanciaContenedores[[#This Row],[TOTAL Toneladas en contenedores vacíos desembarcadas]]</f>
        <v>273989</v>
      </c>
      <c r="AC446" s="3">
        <f>+dataMercanciaContenedores[[#This Row],[TOTAL toneladas embarcadas en contenedor]]+dataMercanciaContenedores[[#This Row],[TOTAL toneladas desembarcadas en contenedor]]</f>
        <v>556196</v>
      </c>
    </row>
    <row r="447" spans="1:29" hidden="1" x14ac:dyDescent="0.2">
      <c r="A447" s="1">
        <v>2018</v>
      </c>
      <c r="B447" s="1" t="s">
        <v>35</v>
      </c>
      <c r="C447" s="1" t="s">
        <v>40</v>
      </c>
      <c r="D447" s="1" t="s">
        <v>41</v>
      </c>
      <c r="E447" s="2">
        <v>2160359</v>
      </c>
      <c r="F447" s="2">
        <v>74587</v>
      </c>
      <c r="G447" s="3">
        <f>+dataMercanciaContenedores[[#This Row],[Toneladas en contenedores embarcadas en cabotaje con carga]]+dataMercanciaContenedores[[#This Row],[Toneladas en contenedores embarcadas en cabotaje vacíos]]</f>
        <v>2234946</v>
      </c>
      <c r="H447" s="2">
        <v>1228018</v>
      </c>
      <c r="I447" s="2">
        <v>168481</v>
      </c>
      <c r="J447" s="3">
        <f>+dataMercanciaContenedores[[#This Row],[Toneladas en contenedores desembarcadas en cabotaje con carga]]+dataMercanciaContenedores[[#This Row],[Toneladas en contenedores desembarcadas en cabotaje vacíos]]</f>
        <v>1396499</v>
      </c>
      <c r="K447" s="3">
        <f>+dataMercanciaContenedores[[#This Row],[Toneladas en contenedores embarcadas en cabotaje con carga]]+dataMercanciaContenedores[[#This Row],[Toneladas en contenedores desembarcadas en cabotaje con carga]]</f>
        <v>3388377</v>
      </c>
      <c r="L447" s="3">
        <f>+dataMercanciaContenedores[[#This Row],[Toneladas en contenedores embarcadas en cabotaje vacíos]]+dataMercanciaContenedores[[#This Row],[Toneladas en contenedores desembarcadas en cabotaje vacíos]]</f>
        <v>243068</v>
      </c>
      <c r="M447" s="3">
        <f>+dataMercanciaContenedores[[#This Row],[TOTAL toneladas en contenedores en cabotaje con carga]]+dataMercanciaContenedores[[#This Row],[TOTAL toneladas en contenedores en cabotaje vacíos]]</f>
        <v>3631445</v>
      </c>
      <c r="N447" s="2">
        <v>28580477</v>
      </c>
      <c r="O447" s="2">
        <v>974551</v>
      </c>
      <c r="P447" s="3">
        <f>+dataMercanciaContenedores[[#This Row],[Toneladas en contenedores embarcadas en exterior con carga]]+dataMercanciaContenedores[[#This Row],[Toneladas en contenedores embarcadas en exterior vacíos]]</f>
        <v>29555028</v>
      </c>
      <c r="Q447" s="2">
        <v>23403260</v>
      </c>
      <c r="R447" s="2">
        <v>1296075</v>
      </c>
      <c r="S447" s="3">
        <f>+dataMercanciaContenedores[[#This Row],[Toneladas en contenedores desembarcadas en exterior con carga]]+dataMercanciaContenedores[[#This Row],[Toneladas en contenedores desembarcadas en exterior vacíos]]</f>
        <v>24699335</v>
      </c>
      <c r="T447" s="3">
        <f>+dataMercanciaContenedores[[#This Row],[Toneladas en contenedores embarcadas en exterior con carga]]+dataMercanciaContenedores[[#This Row],[Toneladas en contenedores desembarcadas en exterior con carga]]</f>
        <v>51983737</v>
      </c>
      <c r="U447" s="3">
        <f>+dataMercanciaContenedores[[#This Row],[Toneladas en contenedores embarcadas en exterior vacíos]]+dataMercanciaContenedores[[#This Row],[Toneladas en contenedores desembarcadas en exterior vacíos]]</f>
        <v>2270626</v>
      </c>
      <c r="V447" s="3">
        <f>+dataMercanciaContenedores[[#This Row],[TOTAL toneladas en contenedores en exterior con carga]]+dataMercanciaContenedores[[#This Row],[TOTAL toneladas en contenedores en exterior vacíos]]</f>
        <v>54254363</v>
      </c>
      <c r="W447" s="3">
        <f>+dataMercanciaContenedores[[#This Row],[Toneladas en contenedores embarcadas en cabotaje con carga]]+dataMercanciaContenedores[[#This Row],[Toneladas en contenedores embarcadas en exterior con carga]]</f>
        <v>30740836</v>
      </c>
      <c r="X447" s="3">
        <f>+dataMercanciaContenedores[[#This Row],[Toneladas en contenedores embarcadas en cabotaje vacíos]]+dataMercanciaContenedores[[#This Row],[Toneladas en contenedores embarcadas en exterior vacíos]]</f>
        <v>1049138</v>
      </c>
      <c r="Y447" s="3">
        <f>+dataMercanciaContenedores[[#This Row],[TOTAL Toneladas en contenedores con carga embarcadas]]+dataMercanciaContenedores[[#This Row],[TOTAL Toneladas en contenedores vacíos embarcadas]]</f>
        <v>31789974</v>
      </c>
      <c r="Z447" s="3">
        <f>+dataMercanciaContenedores[[#This Row],[Toneladas en contenedores desembarcadas en cabotaje con carga]]+dataMercanciaContenedores[[#This Row],[Toneladas en contenedores desembarcadas en exterior con carga]]</f>
        <v>24631278</v>
      </c>
      <c r="AA447" s="3">
        <f>+dataMercanciaContenedores[[#This Row],[Toneladas en contenedores desembarcadas en cabotaje vacíos]]+dataMercanciaContenedores[[#This Row],[Toneladas en contenedores desembarcadas en exterior vacíos]]</f>
        <v>1464556</v>
      </c>
      <c r="AB447" s="3">
        <f>+dataMercanciaContenedores[[#This Row],[TOTAL Toneladas en contenedores con carga desembarcadas]]+dataMercanciaContenedores[[#This Row],[TOTAL Toneladas en contenedores vacíos desembarcadas]]</f>
        <v>26095834</v>
      </c>
      <c r="AC447" s="3">
        <f>+dataMercanciaContenedores[[#This Row],[TOTAL toneladas embarcadas en contenedor]]+dataMercanciaContenedores[[#This Row],[TOTAL toneladas desembarcadas en contenedor]]</f>
        <v>57885808</v>
      </c>
    </row>
    <row r="448" spans="1:29" hidden="1" x14ac:dyDescent="0.2">
      <c r="A448" s="1">
        <v>2018</v>
      </c>
      <c r="B448" s="1" t="s">
        <v>36</v>
      </c>
      <c r="C448" s="1" t="s">
        <v>40</v>
      </c>
      <c r="D448" s="1" t="s">
        <v>41</v>
      </c>
      <c r="E448" s="2">
        <v>43504.49</v>
      </c>
      <c r="F448" s="2">
        <v>16951.230000000003</v>
      </c>
      <c r="G448" s="3">
        <f>+dataMercanciaContenedores[[#This Row],[Toneladas en contenedores embarcadas en cabotaje con carga]]+dataMercanciaContenedores[[#This Row],[Toneladas en contenedores embarcadas en cabotaje vacíos]]</f>
        <v>60455.72</v>
      </c>
      <c r="H448" s="2">
        <v>14227</v>
      </c>
      <c r="I448" s="2">
        <v>15307</v>
      </c>
      <c r="J448" s="3">
        <f>+dataMercanciaContenedores[[#This Row],[Toneladas en contenedores desembarcadas en cabotaje con carga]]+dataMercanciaContenedores[[#This Row],[Toneladas en contenedores desembarcadas en cabotaje vacíos]]</f>
        <v>29534</v>
      </c>
      <c r="K448" s="3">
        <f>+dataMercanciaContenedores[[#This Row],[Toneladas en contenedores embarcadas en cabotaje con carga]]+dataMercanciaContenedores[[#This Row],[Toneladas en contenedores desembarcadas en cabotaje con carga]]</f>
        <v>57731.49</v>
      </c>
      <c r="L448" s="3">
        <f>+dataMercanciaContenedores[[#This Row],[Toneladas en contenedores embarcadas en cabotaje vacíos]]+dataMercanciaContenedores[[#This Row],[Toneladas en contenedores desembarcadas en cabotaje vacíos]]</f>
        <v>32258.230000000003</v>
      </c>
      <c r="M448" s="3">
        <f>+dataMercanciaContenedores[[#This Row],[TOTAL toneladas en contenedores en cabotaje con carga]]+dataMercanciaContenedores[[#This Row],[TOTAL toneladas en contenedores en cabotaje vacíos]]</f>
        <v>89989.72</v>
      </c>
      <c r="N448" s="2">
        <f>1240003+81</f>
        <v>1240084</v>
      </c>
      <c r="O448" s="2">
        <v>30482</v>
      </c>
      <c r="P448" s="3">
        <f>+dataMercanciaContenedores[[#This Row],[Toneladas en contenedores embarcadas en exterior con carga]]+dataMercanciaContenedores[[#This Row],[Toneladas en contenedores embarcadas en exterior vacíos]]</f>
        <v>1270566</v>
      </c>
      <c r="Q448" s="2">
        <f>1282136-120</f>
        <v>1282016</v>
      </c>
      <c r="R448" s="2">
        <v>25269</v>
      </c>
      <c r="S448" s="3">
        <f>+dataMercanciaContenedores[[#This Row],[Toneladas en contenedores desembarcadas en exterior con carga]]+dataMercanciaContenedores[[#This Row],[Toneladas en contenedores desembarcadas en exterior vacíos]]</f>
        <v>1307285</v>
      </c>
      <c r="T448" s="3">
        <f>+dataMercanciaContenedores[[#This Row],[Toneladas en contenedores embarcadas en exterior con carga]]+dataMercanciaContenedores[[#This Row],[Toneladas en contenedores desembarcadas en exterior con carga]]</f>
        <v>2522100</v>
      </c>
      <c r="U448" s="3">
        <f>+dataMercanciaContenedores[[#This Row],[Toneladas en contenedores embarcadas en exterior vacíos]]+dataMercanciaContenedores[[#This Row],[Toneladas en contenedores desembarcadas en exterior vacíos]]</f>
        <v>55751</v>
      </c>
      <c r="V448" s="3">
        <f>+dataMercanciaContenedores[[#This Row],[TOTAL toneladas en contenedores en exterior con carga]]+dataMercanciaContenedores[[#This Row],[TOTAL toneladas en contenedores en exterior vacíos]]</f>
        <v>2577851</v>
      </c>
      <c r="W448" s="3">
        <f>+dataMercanciaContenedores[[#This Row],[Toneladas en contenedores embarcadas en cabotaje con carga]]+dataMercanciaContenedores[[#This Row],[Toneladas en contenedores embarcadas en exterior con carga]]</f>
        <v>1283588.49</v>
      </c>
      <c r="X448" s="3">
        <f>+dataMercanciaContenedores[[#This Row],[Toneladas en contenedores embarcadas en cabotaje vacíos]]+dataMercanciaContenedores[[#This Row],[Toneladas en contenedores embarcadas en exterior vacíos]]</f>
        <v>47433.23</v>
      </c>
      <c r="Y448" s="3">
        <f>+dataMercanciaContenedores[[#This Row],[TOTAL Toneladas en contenedores con carga embarcadas]]+dataMercanciaContenedores[[#This Row],[TOTAL Toneladas en contenedores vacíos embarcadas]]</f>
        <v>1331021.72</v>
      </c>
      <c r="Z448" s="3">
        <f>+dataMercanciaContenedores[[#This Row],[Toneladas en contenedores desembarcadas en cabotaje con carga]]+dataMercanciaContenedores[[#This Row],[Toneladas en contenedores desembarcadas en exterior con carga]]</f>
        <v>1296243</v>
      </c>
      <c r="AA448" s="3">
        <f>+dataMercanciaContenedores[[#This Row],[Toneladas en contenedores desembarcadas en cabotaje vacíos]]+dataMercanciaContenedores[[#This Row],[Toneladas en contenedores desembarcadas en exterior vacíos]]</f>
        <v>40576</v>
      </c>
      <c r="AB448" s="3">
        <f>+dataMercanciaContenedores[[#This Row],[TOTAL Toneladas en contenedores con carga desembarcadas]]+dataMercanciaContenedores[[#This Row],[TOTAL Toneladas en contenedores vacíos desembarcadas]]</f>
        <v>1336819</v>
      </c>
      <c r="AC448" s="3">
        <f>+dataMercanciaContenedores[[#This Row],[TOTAL toneladas embarcadas en contenedor]]+dataMercanciaContenedores[[#This Row],[TOTAL toneladas desembarcadas en contenedor]]</f>
        <v>2667840.7199999997</v>
      </c>
    </row>
    <row r="449" spans="1:29" hidden="1" x14ac:dyDescent="0.2">
      <c r="A449" s="1">
        <v>2018</v>
      </c>
      <c r="B449" s="1" t="s">
        <v>37</v>
      </c>
      <c r="C449" s="1" t="s">
        <v>40</v>
      </c>
      <c r="D449" s="1" t="s">
        <v>41</v>
      </c>
      <c r="E449" s="2">
        <v>225314</v>
      </c>
      <c r="F449" s="2">
        <v>675</v>
      </c>
      <c r="G449" s="3">
        <f>+dataMercanciaContenedores[[#This Row],[Toneladas en contenedores embarcadas en cabotaje con carga]]+dataMercanciaContenedores[[#This Row],[Toneladas en contenedores embarcadas en cabotaje vacíos]]</f>
        <v>225989</v>
      </c>
      <c r="H449" s="2">
        <v>30513</v>
      </c>
      <c r="I449" s="2">
        <v>29999</v>
      </c>
      <c r="J449" s="3">
        <f>+dataMercanciaContenedores[[#This Row],[Toneladas en contenedores desembarcadas en cabotaje con carga]]+dataMercanciaContenedores[[#This Row],[Toneladas en contenedores desembarcadas en cabotaje vacíos]]</f>
        <v>60512</v>
      </c>
      <c r="K449" s="3">
        <f>+dataMercanciaContenedores[[#This Row],[Toneladas en contenedores embarcadas en cabotaje con carga]]+dataMercanciaContenedores[[#This Row],[Toneladas en contenedores desembarcadas en cabotaje con carga]]</f>
        <v>255827</v>
      </c>
      <c r="L449" s="3">
        <f>+dataMercanciaContenedores[[#This Row],[Toneladas en contenedores embarcadas en cabotaje vacíos]]+dataMercanciaContenedores[[#This Row],[Toneladas en contenedores desembarcadas en cabotaje vacíos]]</f>
        <v>30674</v>
      </c>
      <c r="M449" s="3">
        <f>+dataMercanciaContenedores[[#This Row],[TOTAL toneladas en contenedores en cabotaje con carga]]+dataMercanciaContenedores[[#This Row],[TOTAL toneladas en contenedores en cabotaje vacíos]]</f>
        <v>286501</v>
      </c>
      <c r="N449" s="2">
        <v>5902</v>
      </c>
      <c r="O449" s="2">
        <v>593</v>
      </c>
      <c r="P449" s="3">
        <f>+dataMercanciaContenedores[[#This Row],[Toneladas en contenedores embarcadas en exterior con carga]]+dataMercanciaContenedores[[#This Row],[Toneladas en contenedores embarcadas en exterior vacíos]]</f>
        <v>6495</v>
      </c>
      <c r="Q449" s="2">
        <v>11243</v>
      </c>
      <c r="R449" s="2">
        <v>43</v>
      </c>
      <c r="S449" s="3">
        <f>+dataMercanciaContenedores[[#This Row],[Toneladas en contenedores desembarcadas en exterior con carga]]+dataMercanciaContenedores[[#This Row],[Toneladas en contenedores desembarcadas en exterior vacíos]]</f>
        <v>11286</v>
      </c>
      <c r="T449" s="3">
        <f>+dataMercanciaContenedores[[#This Row],[Toneladas en contenedores embarcadas en exterior con carga]]+dataMercanciaContenedores[[#This Row],[Toneladas en contenedores desembarcadas en exterior con carga]]</f>
        <v>17145</v>
      </c>
      <c r="U449" s="3">
        <f>+dataMercanciaContenedores[[#This Row],[Toneladas en contenedores embarcadas en exterior vacíos]]+dataMercanciaContenedores[[#This Row],[Toneladas en contenedores desembarcadas en exterior vacíos]]</f>
        <v>636</v>
      </c>
      <c r="V449" s="3">
        <f>+dataMercanciaContenedores[[#This Row],[TOTAL toneladas en contenedores en exterior con carga]]+dataMercanciaContenedores[[#This Row],[TOTAL toneladas en contenedores en exterior vacíos]]</f>
        <v>17781</v>
      </c>
      <c r="W449" s="3">
        <f>+dataMercanciaContenedores[[#This Row],[Toneladas en contenedores embarcadas en cabotaje con carga]]+dataMercanciaContenedores[[#This Row],[Toneladas en contenedores embarcadas en exterior con carga]]</f>
        <v>231216</v>
      </c>
      <c r="X449" s="3">
        <f>+dataMercanciaContenedores[[#This Row],[Toneladas en contenedores embarcadas en cabotaje vacíos]]+dataMercanciaContenedores[[#This Row],[Toneladas en contenedores embarcadas en exterior vacíos]]</f>
        <v>1268</v>
      </c>
      <c r="Y449" s="3">
        <f>+dataMercanciaContenedores[[#This Row],[TOTAL Toneladas en contenedores con carga embarcadas]]+dataMercanciaContenedores[[#This Row],[TOTAL Toneladas en contenedores vacíos embarcadas]]</f>
        <v>232484</v>
      </c>
      <c r="Z449" s="3">
        <f>+dataMercanciaContenedores[[#This Row],[Toneladas en contenedores desembarcadas en cabotaje con carga]]+dataMercanciaContenedores[[#This Row],[Toneladas en contenedores desembarcadas en exterior con carga]]</f>
        <v>41756</v>
      </c>
      <c r="AA449" s="3">
        <f>+dataMercanciaContenedores[[#This Row],[Toneladas en contenedores desembarcadas en cabotaje vacíos]]+dataMercanciaContenedores[[#This Row],[Toneladas en contenedores desembarcadas en exterior vacíos]]</f>
        <v>30042</v>
      </c>
      <c r="AB449" s="3">
        <f>+dataMercanciaContenedores[[#This Row],[TOTAL Toneladas en contenedores con carga desembarcadas]]+dataMercanciaContenedores[[#This Row],[TOTAL Toneladas en contenedores vacíos desembarcadas]]</f>
        <v>71798</v>
      </c>
      <c r="AC449" s="3">
        <f>+dataMercanciaContenedores[[#This Row],[TOTAL toneladas embarcadas en contenedor]]+dataMercanciaContenedores[[#This Row],[TOTAL toneladas desembarcadas en contenedor]]</f>
        <v>304282</v>
      </c>
    </row>
    <row r="450" spans="1:29" hidden="1" x14ac:dyDescent="0.2">
      <c r="A450" s="1">
        <v>2019</v>
      </c>
      <c r="B450" s="1" t="s">
        <v>10</v>
      </c>
      <c r="C450" s="1" t="s">
        <v>40</v>
      </c>
      <c r="D450" s="1" t="s">
        <v>41</v>
      </c>
      <c r="E450" s="2">
        <v>0</v>
      </c>
      <c r="F450" s="2">
        <v>0</v>
      </c>
      <c r="G450" s="3">
        <f>+dataMercanciaContenedores[[#This Row],[Toneladas en contenedores embarcadas en cabotaje con carga]]+dataMercanciaContenedores[[#This Row],[Toneladas en contenedores embarcadas en cabotaje vacíos]]</f>
        <v>0</v>
      </c>
      <c r="H450" s="2">
        <v>0</v>
      </c>
      <c r="I450" s="2">
        <v>0</v>
      </c>
      <c r="J450" s="3">
        <f>+dataMercanciaContenedores[[#This Row],[Toneladas en contenedores desembarcadas en cabotaje con carga]]+dataMercanciaContenedores[[#This Row],[Toneladas en contenedores desembarcadas en cabotaje vacíos]]</f>
        <v>0</v>
      </c>
      <c r="K450" s="3">
        <f>+dataMercanciaContenedores[[#This Row],[Toneladas en contenedores embarcadas en cabotaje con carga]]+dataMercanciaContenedores[[#This Row],[Toneladas en contenedores desembarcadas en cabotaje con carga]]</f>
        <v>0</v>
      </c>
      <c r="L450" s="3">
        <f>+dataMercanciaContenedores[[#This Row],[Toneladas en contenedores embarcadas en cabotaje vacíos]]+dataMercanciaContenedores[[#This Row],[Toneladas en contenedores desembarcadas en cabotaje vacíos]]</f>
        <v>0</v>
      </c>
      <c r="M450" s="3">
        <f>+dataMercanciaContenedores[[#This Row],[TOTAL toneladas en contenedores en cabotaje con carga]]+dataMercanciaContenedores[[#This Row],[TOTAL toneladas en contenedores en cabotaje vacíos]]</f>
        <v>0</v>
      </c>
      <c r="N450" s="2">
        <v>0</v>
      </c>
      <c r="O450" s="2">
        <v>0</v>
      </c>
      <c r="P450" s="3">
        <f>+dataMercanciaContenedores[[#This Row],[Toneladas en contenedores embarcadas en exterior con carga]]+dataMercanciaContenedores[[#This Row],[Toneladas en contenedores embarcadas en exterior vacíos]]</f>
        <v>0</v>
      </c>
      <c r="Q450" s="2">
        <v>33</v>
      </c>
      <c r="R450" s="2">
        <v>2</v>
      </c>
      <c r="S450" s="3">
        <f>+dataMercanciaContenedores[[#This Row],[Toneladas en contenedores desembarcadas en exterior con carga]]+dataMercanciaContenedores[[#This Row],[Toneladas en contenedores desembarcadas en exterior vacíos]]</f>
        <v>35</v>
      </c>
      <c r="T450" s="3">
        <f>+dataMercanciaContenedores[[#This Row],[Toneladas en contenedores embarcadas en exterior con carga]]+dataMercanciaContenedores[[#This Row],[Toneladas en contenedores desembarcadas en exterior con carga]]</f>
        <v>33</v>
      </c>
      <c r="U450" s="3">
        <f>+dataMercanciaContenedores[[#This Row],[Toneladas en contenedores embarcadas en exterior vacíos]]+dataMercanciaContenedores[[#This Row],[Toneladas en contenedores desembarcadas en exterior vacíos]]</f>
        <v>2</v>
      </c>
      <c r="V450" s="3">
        <f>+dataMercanciaContenedores[[#This Row],[TOTAL toneladas en contenedores en exterior con carga]]+dataMercanciaContenedores[[#This Row],[TOTAL toneladas en contenedores en exterior vacíos]]</f>
        <v>35</v>
      </c>
      <c r="W450" s="3">
        <f>+dataMercanciaContenedores[[#This Row],[Toneladas en contenedores embarcadas en cabotaje con carga]]+dataMercanciaContenedores[[#This Row],[Toneladas en contenedores embarcadas en exterior con carga]]</f>
        <v>0</v>
      </c>
      <c r="X450" s="3">
        <f>+dataMercanciaContenedores[[#This Row],[Toneladas en contenedores embarcadas en cabotaje vacíos]]+dataMercanciaContenedores[[#This Row],[Toneladas en contenedores embarcadas en exterior vacíos]]</f>
        <v>0</v>
      </c>
      <c r="Y450" s="3">
        <f>+dataMercanciaContenedores[[#This Row],[TOTAL Toneladas en contenedores con carga embarcadas]]+dataMercanciaContenedores[[#This Row],[TOTAL Toneladas en contenedores vacíos embarcadas]]</f>
        <v>0</v>
      </c>
      <c r="Z450" s="3">
        <f>+dataMercanciaContenedores[[#This Row],[Toneladas en contenedores desembarcadas en cabotaje con carga]]+dataMercanciaContenedores[[#This Row],[Toneladas en contenedores desembarcadas en exterior con carga]]</f>
        <v>33</v>
      </c>
      <c r="AA450" s="3">
        <f>+dataMercanciaContenedores[[#This Row],[Toneladas en contenedores desembarcadas en cabotaje vacíos]]+dataMercanciaContenedores[[#This Row],[Toneladas en contenedores desembarcadas en exterior vacíos]]</f>
        <v>2</v>
      </c>
      <c r="AB450" s="3">
        <f>+dataMercanciaContenedores[[#This Row],[TOTAL Toneladas en contenedores con carga desembarcadas]]+dataMercanciaContenedores[[#This Row],[TOTAL Toneladas en contenedores vacíos desembarcadas]]</f>
        <v>35</v>
      </c>
      <c r="AC450" s="3">
        <f>+dataMercanciaContenedores[[#This Row],[TOTAL toneladas embarcadas en contenedor]]+dataMercanciaContenedores[[#This Row],[TOTAL toneladas desembarcadas en contenedor]]</f>
        <v>35</v>
      </c>
    </row>
    <row r="451" spans="1:29" hidden="1" x14ac:dyDescent="0.2">
      <c r="A451" s="1">
        <v>2019</v>
      </c>
      <c r="B451" s="1" t="s">
        <v>11</v>
      </c>
      <c r="C451" s="1" t="s">
        <v>40</v>
      </c>
      <c r="D451" s="1" t="s">
        <v>41</v>
      </c>
      <c r="E451" s="2">
        <v>774272</v>
      </c>
      <c r="F451" s="2">
        <v>16479</v>
      </c>
      <c r="G451" s="3">
        <f>+dataMercanciaContenedores[[#This Row],[Toneladas en contenedores embarcadas en cabotaje con carga]]+dataMercanciaContenedores[[#This Row],[Toneladas en contenedores embarcadas en cabotaje vacíos]]</f>
        <v>790751</v>
      </c>
      <c r="H451" s="2">
        <v>166989</v>
      </c>
      <c r="I451" s="2">
        <v>119196</v>
      </c>
      <c r="J451" s="3">
        <f>+dataMercanciaContenedores[[#This Row],[Toneladas en contenedores desembarcadas en cabotaje con carga]]+dataMercanciaContenedores[[#This Row],[Toneladas en contenedores desembarcadas en cabotaje vacíos]]</f>
        <v>286185</v>
      </c>
      <c r="K451" s="3">
        <f>+dataMercanciaContenedores[[#This Row],[Toneladas en contenedores embarcadas en cabotaje con carga]]+dataMercanciaContenedores[[#This Row],[Toneladas en contenedores desembarcadas en cabotaje con carga]]</f>
        <v>941261</v>
      </c>
      <c r="L451" s="3">
        <f>+dataMercanciaContenedores[[#This Row],[Toneladas en contenedores embarcadas en cabotaje vacíos]]+dataMercanciaContenedores[[#This Row],[Toneladas en contenedores desembarcadas en cabotaje vacíos]]</f>
        <v>135675</v>
      </c>
      <c r="M451" s="3">
        <f>+dataMercanciaContenedores[[#This Row],[TOTAL toneladas en contenedores en cabotaje con carga]]+dataMercanciaContenedores[[#This Row],[TOTAL toneladas en contenedores en cabotaje vacíos]]</f>
        <v>1076936</v>
      </c>
      <c r="N451" s="2">
        <v>64645</v>
      </c>
      <c r="O451" s="2">
        <v>3206</v>
      </c>
      <c r="P451" s="3">
        <f>+dataMercanciaContenedores[[#This Row],[Toneladas en contenedores embarcadas en exterior con carga]]+dataMercanciaContenedores[[#This Row],[Toneladas en contenedores embarcadas en exterior vacíos]]</f>
        <v>67851</v>
      </c>
      <c r="Q451" s="2">
        <v>81462</v>
      </c>
      <c r="R451" s="2">
        <v>11579</v>
      </c>
      <c r="S451" s="3">
        <f>+dataMercanciaContenedores[[#This Row],[Toneladas en contenedores desembarcadas en exterior con carga]]+dataMercanciaContenedores[[#This Row],[Toneladas en contenedores desembarcadas en exterior vacíos]]</f>
        <v>93041</v>
      </c>
      <c r="T451" s="3">
        <f>+dataMercanciaContenedores[[#This Row],[Toneladas en contenedores embarcadas en exterior con carga]]+dataMercanciaContenedores[[#This Row],[Toneladas en contenedores desembarcadas en exterior con carga]]</f>
        <v>146107</v>
      </c>
      <c r="U451" s="3">
        <f>+dataMercanciaContenedores[[#This Row],[Toneladas en contenedores embarcadas en exterior vacíos]]+dataMercanciaContenedores[[#This Row],[Toneladas en contenedores desembarcadas en exterior vacíos]]</f>
        <v>14785</v>
      </c>
      <c r="V451" s="3">
        <f>+dataMercanciaContenedores[[#This Row],[TOTAL toneladas en contenedores en exterior con carga]]+dataMercanciaContenedores[[#This Row],[TOTAL toneladas en contenedores en exterior vacíos]]</f>
        <v>160892</v>
      </c>
      <c r="W451" s="3">
        <f>+dataMercanciaContenedores[[#This Row],[Toneladas en contenedores embarcadas en cabotaje con carga]]+dataMercanciaContenedores[[#This Row],[Toneladas en contenedores embarcadas en exterior con carga]]</f>
        <v>838917</v>
      </c>
      <c r="X451" s="3">
        <f>+dataMercanciaContenedores[[#This Row],[Toneladas en contenedores embarcadas en cabotaje vacíos]]+dataMercanciaContenedores[[#This Row],[Toneladas en contenedores embarcadas en exterior vacíos]]</f>
        <v>19685</v>
      </c>
      <c r="Y451" s="3">
        <f>+dataMercanciaContenedores[[#This Row],[TOTAL Toneladas en contenedores con carga embarcadas]]+dataMercanciaContenedores[[#This Row],[TOTAL Toneladas en contenedores vacíos embarcadas]]</f>
        <v>858602</v>
      </c>
      <c r="Z451" s="3">
        <f>+dataMercanciaContenedores[[#This Row],[Toneladas en contenedores desembarcadas en cabotaje con carga]]+dataMercanciaContenedores[[#This Row],[Toneladas en contenedores desembarcadas en exterior con carga]]</f>
        <v>248451</v>
      </c>
      <c r="AA451" s="3">
        <f>+dataMercanciaContenedores[[#This Row],[Toneladas en contenedores desembarcadas en cabotaje vacíos]]+dataMercanciaContenedores[[#This Row],[Toneladas en contenedores desembarcadas en exterior vacíos]]</f>
        <v>130775</v>
      </c>
      <c r="AB451" s="3">
        <f>+dataMercanciaContenedores[[#This Row],[TOTAL Toneladas en contenedores con carga desembarcadas]]+dataMercanciaContenedores[[#This Row],[TOTAL Toneladas en contenedores vacíos desembarcadas]]</f>
        <v>379226</v>
      </c>
      <c r="AC451" s="3">
        <f>+dataMercanciaContenedores[[#This Row],[TOTAL toneladas embarcadas en contenedor]]+dataMercanciaContenedores[[#This Row],[TOTAL toneladas desembarcadas en contenedor]]</f>
        <v>1237828</v>
      </c>
    </row>
    <row r="452" spans="1:29" hidden="1" x14ac:dyDescent="0.2">
      <c r="A452" s="1">
        <v>2019</v>
      </c>
      <c r="B452" s="1" t="s">
        <v>12</v>
      </c>
      <c r="C452" s="1" t="s">
        <v>40</v>
      </c>
      <c r="D452" s="1" t="s">
        <v>41</v>
      </c>
      <c r="E452" s="2">
        <v>1253</v>
      </c>
      <c r="F452" s="2">
        <v>4593</v>
      </c>
      <c r="G452" s="3">
        <f>+dataMercanciaContenedores[[#This Row],[Toneladas en contenedores embarcadas en cabotaje con carga]]+dataMercanciaContenedores[[#This Row],[Toneladas en contenedores embarcadas en cabotaje vacíos]]</f>
        <v>5846</v>
      </c>
      <c r="H452" s="2">
        <v>605</v>
      </c>
      <c r="I452" s="2">
        <v>510</v>
      </c>
      <c r="J452" s="3">
        <f>+dataMercanciaContenedores[[#This Row],[Toneladas en contenedores desembarcadas en cabotaje con carga]]+dataMercanciaContenedores[[#This Row],[Toneladas en contenedores desembarcadas en cabotaje vacíos]]</f>
        <v>1115</v>
      </c>
      <c r="K452" s="3">
        <f>+dataMercanciaContenedores[[#This Row],[Toneladas en contenedores embarcadas en cabotaje con carga]]+dataMercanciaContenedores[[#This Row],[Toneladas en contenedores desembarcadas en cabotaje con carga]]</f>
        <v>1858</v>
      </c>
      <c r="L452" s="3">
        <f>+dataMercanciaContenedores[[#This Row],[Toneladas en contenedores embarcadas en cabotaje vacíos]]+dataMercanciaContenedores[[#This Row],[Toneladas en contenedores desembarcadas en cabotaje vacíos]]</f>
        <v>5103</v>
      </c>
      <c r="M452" s="3">
        <f>+dataMercanciaContenedores[[#This Row],[TOTAL toneladas en contenedores en cabotaje con carga]]+dataMercanciaContenedores[[#This Row],[TOTAL toneladas en contenedores en cabotaje vacíos]]</f>
        <v>6961</v>
      </c>
      <c r="N452" s="2">
        <v>155082</v>
      </c>
      <c r="O452" s="2">
        <v>20</v>
      </c>
      <c r="P452" s="3">
        <f>+dataMercanciaContenedores[[#This Row],[Toneladas en contenedores embarcadas en exterior con carga]]+dataMercanciaContenedores[[#This Row],[Toneladas en contenedores embarcadas en exterior vacíos]]</f>
        <v>155102</v>
      </c>
      <c r="Q452" s="2">
        <v>218805</v>
      </c>
      <c r="R452" s="2">
        <v>4826</v>
      </c>
      <c r="S452" s="3">
        <f>+dataMercanciaContenedores[[#This Row],[Toneladas en contenedores desembarcadas en exterior con carga]]+dataMercanciaContenedores[[#This Row],[Toneladas en contenedores desembarcadas en exterior vacíos]]</f>
        <v>223631</v>
      </c>
      <c r="T452" s="3">
        <f>+dataMercanciaContenedores[[#This Row],[Toneladas en contenedores embarcadas en exterior con carga]]+dataMercanciaContenedores[[#This Row],[Toneladas en contenedores desembarcadas en exterior con carga]]</f>
        <v>373887</v>
      </c>
      <c r="U452" s="3">
        <f>+dataMercanciaContenedores[[#This Row],[Toneladas en contenedores embarcadas en exterior vacíos]]+dataMercanciaContenedores[[#This Row],[Toneladas en contenedores desembarcadas en exterior vacíos]]</f>
        <v>4846</v>
      </c>
      <c r="V452" s="3">
        <f>+dataMercanciaContenedores[[#This Row],[TOTAL toneladas en contenedores en exterior con carga]]+dataMercanciaContenedores[[#This Row],[TOTAL toneladas en contenedores en exterior vacíos]]</f>
        <v>378733</v>
      </c>
      <c r="W452" s="3">
        <f>+dataMercanciaContenedores[[#This Row],[Toneladas en contenedores embarcadas en cabotaje con carga]]+dataMercanciaContenedores[[#This Row],[Toneladas en contenedores embarcadas en exterior con carga]]</f>
        <v>156335</v>
      </c>
      <c r="X452" s="3">
        <f>+dataMercanciaContenedores[[#This Row],[Toneladas en contenedores embarcadas en cabotaje vacíos]]+dataMercanciaContenedores[[#This Row],[Toneladas en contenedores embarcadas en exterior vacíos]]</f>
        <v>4613</v>
      </c>
      <c r="Y452" s="3">
        <f>+dataMercanciaContenedores[[#This Row],[TOTAL Toneladas en contenedores con carga embarcadas]]+dataMercanciaContenedores[[#This Row],[TOTAL Toneladas en contenedores vacíos embarcadas]]</f>
        <v>160948</v>
      </c>
      <c r="Z452" s="3">
        <f>+dataMercanciaContenedores[[#This Row],[Toneladas en contenedores desembarcadas en cabotaje con carga]]+dataMercanciaContenedores[[#This Row],[Toneladas en contenedores desembarcadas en exterior con carga]]</f>
        <v>219410</v>
      </c>
      <c r="AA452" s="3">
        <f>+dataMercanciaContenedores[[#This Row],[Toneladas en contenedores desembarcadas en cabotaje vacíos]]+dataMercanciaContenedores[[#This Row],[Toneladas en contenedores desembarcadas en exterior vacíos]]</f>
        <v>5336</v>
      </c>
      <c r="AB452" s="3">
        <f>+dataMercanciaContenedores[[#This Row],[TOTAL Toneladas en contenedores con carga desembarcadas]]+dataMercanciaContenedores[[#This Row],[TOTAL Toneladas en contenedores vacíos desembarcadas]]</f>
        <v>224746</v>
      </c>
      <c r="AC452" s="3">
        <f>+dataMercanciaContenedores[[#This Row],[TOTAL toneladas embarcadas en contenedor]]+dataMercanciaContenedores[[#This Row],[TOTAL toneladas desembarcadas en contenedor]]</f>
        <v>385694</v>
      </c>
    </row>
    <row r="453" spans="1:29" hidden="1" x14ac:dyDescent="0.2">
      <c r="A453" s="1">
        <v>2019</v>
      </c>
      <c r="B453" s="1" t="s">
        <v>13</v>
      </c>
      <c r="C453" s="1" t="s">
        <v>40</v>
      </c>
      <c r="D453" s="1" t="s">
        <v>41</v>
      </c>
      <c r="E453" s="2">
        <v>0</v>
      </c>
      <c r="F453" s="2">
        <v>0</v>
      </c>
      <c r="G453" s="3">
        <f>+dataMercanciaContenedores[[#This Row],[Toneladas en contenedores embarcadas en cabotaje con carga]]+dataMercanciaContenedores[[#This Row],[Toneladas en contenedores embarcadas en cabotaje vacíos]]</f>
        <v>0</v>
      </c>
      <c r="H453" s="2">
        <v>0</v>
      </c>
      <c r="I453" s="2">
        <v>0</v>
      </c>
      <c r="J453" s="3">
        <f>+dataMercanciaContenedores[[#This Row],[Toneladas en contenedores desembarcadas en cabotaje con carga]]+dataMercanciaContenedores[[#This Row],[Toneladas en contenedores desembarcadas en cabotaje vacíos]]</f>
        <v>0</v>
      </c>
      <c r="K453" s="3">
        <f>+dataMercanciaContenedores[[#This Row],[Toneladas en contenedores embarcadas en cabotaje con carga]]+dataMercanciaContenedores[[#This Row],[Toneladas en contenedores desembarcadas en cabotaje con carga]]</f>
        <v>0</v>
      </c>
      <c r="L453" s="3">
        <f>+dataMercanciaContenedores[[#This Row],[Toneladas en contenedores embarcadas en cabotaje vacíos]]+dataMercanciaContenedores[[#This Row],[Toneladas en contenedores desembarcadas en cabotaje vacíos]]</f>
        <v>0</v>
      </c>
      <c r="M453" s="3">
        <f>+dataMercanciaContenedores[[#This Row],[TOTAL toneladas en contenedores en cabotaje con carga]]+dataMercanciaContenedores[[#This Row],[TOTAL toneladas en contenedores en cabotaje vacíos]]</f>
        <v>0</v>
      </c>
      <c r="N453" s="2">
        <v>2</v>
      </c>
      <c r="O453" s="2">
        <v>0</v>
      </c>
      <c r="P453" s="3">
        <f>+dataMercanciaContenedores[[#This Row],[Toneladas en contenedores embarcadas en exterior con carga]]+dataMercanciaContenedores[[#This Row],[Toneladas en contenedores embarcadas en exterior vacíos]]</f>
        <v>2</v>
      </c>
      <c r="Q453" s="2">
        <v>0</v>
      </c>
      <c r="R453" s="2">
        <v>0</v>
      </c>
      <c r="S453" s="3">
        <f>+dataMercanciaContenedores[[#This Row],[Toneladas en contenedores desembarcadas en exterior con carga]]+dataMercanciaContenedores[[#This Row],[Toneladas en contenedores desembarcadas en exterior vacíos]]</f>
        <v>0</v>
      </c>
      <c r="T453" s="3">
        <f>+dataMercanciaContenedores[[#This Row],[Toneladas en contenedores embarcadas en exterior con carga]]+dataMercanciaContenedores[[#This Row],[Toneladas en contenedores desembarcadas en exterior con carga]]</f>
        <v>2</v>
      </c>
      <c r="U453" s="3">
        <f>+dataMercanciaContenedores[[#This Row],[Toneladas en contenedores embarcadas en exterior vacíos]]+dataMercanciaContenedores[[#This Row],[Toneladas en contenedores desembarcadas en exterior vacíos]]</f>
        <v>0</v>
      </c>
      <c r="V453" s="3">
        <f>+dataMercanciaContenedores[[#This Row],[TOTAL toneladas en contenedores en exterior con carga]]+dataMercanciaContenedores[[#This Row],[TOTAL toneladas en contenedores en exterior vacíos]]</f>
        <v>2</v>
      </c>
      <c r="W453" s="3">
        <f>+dataMercanciaContenedores[[#This Row],[Toneladas en contenedores embarcadas en cabotaje con carga]]+dataMercanciaContenedores[[#This Row],[Toneladas en contenedores embarcadas en exterior con carga]]</f>
        <v>2</v>
      </c>
      <c r="X453" s="3">
        <f>+dataMercanciaContenedores[[#This Row],[Toneladas en contenedores embarcadas en cabotaje vacíos]]+dataMercanciaContenedores[[#This Row],[Toneladas en contenedores embarcadas en exterior vacíos]]</f>
        <v>0</v>
      </c>
      <c r="Y453" s="3">
        <f>+dataMercanciaContenedores[[#This Row],[TOTAL Toneladas en contenedores con carga embarcadas]]+dataMercanciaContenedores[[#This Row],[TOTAL Toneladas en contenedores vacíos embarcadas]]</f>
        <v>2</v>
      </c>
      <c r="Z453" s="3">
        <f>+dataMercanciaContenedores[[#This Row],[Toneladas en contenedores desembarcadas en cabotaje con carga]]+dataMercanciaContenedores[[#This Row],[Toneladas en contenedores desembarcadas en exterior con carga]]</f>
        <v>0</v>
      </c>
      <c r="AA453" s="3">
        <f>+dataMercanciaContenedores[[#This Row],[Toneladas en contenedores desembarcadas en cabotaje vacíos]]+dataMercanciaContenedores[[#This Row],[Toneladas en contenedores desembarcadas en exterior vacíos]]</f>
        <v>0</v>
      </c>
      <c r="AB453" s="3">
        <f>+dataMercanciaContenedores[[#This Row],[TOTAL Toneladas en contenedores con carga desembarcadas]]+dataMercanciaContenedores[[#This Row],[TOTAL Toneladas en contenedores vacíos desembarcadas]]</f>
        <v>0</v>
      </c>
      <c r="AC453" s="3">
        <f>+dataMercanciaContenedores[[#This Row],[TOTAL toneladas embarcadas en contenedor]]+dataMercanciaContenedores[[#This Row],[TOTAL toneladas desembarcadas en contenedor]]</f>
        <v>2</v>
      </c>
    </row>
    <row r="454" spans="1:29" hidden="1" x14ac:dyDescent="0.2">
      <c r="A454" s="1">
        <v>2019</v>
      </c>
      <c r="B454" s="1" t="s">
        <v>14</v>
      </c>
      <c r="C454" s="1" t="s">
        <v>40</v>
      </c>
      <c r="D454" s="1" t="s">
        <v>41</v>
      </c>
      <c r="E454" s="2">
        <f>1621560</f>
        <v>1621560</v>
      </c>
      <c r="F454" s="2">
        <v>22646</v>
      </c>
      <c r="G454" s="3">
        <f>+dataMercanciaContenedores[[#This Row],[Toneladas en contenedores embarcadas en cabotaje con carga]]+dataMercanciaContenedores[[#This Row],[Toneladas en contenedores embarcadas en cabotaje vacíos]]</f>
        <v>1644206</v>
      </c>
      <c r="H454" s="2">
        <v>1731719</v>
      </c>
      <c r="I454" s="2">
        <v>19760</v>
      </c>
      <c r="J454" s="3">
        <f>+dataMercanciaContenedores[[#This Row],[Toneladas en contenedores desembarcadas en cabotaje con carga]]+dataMercanciaContenedores[[#This Row],[Toneladas en contenedores desembarcadas en cabotaje vacíos]]</f>
        <v>1751479</v>
      </c>
      <c r="K454" s="3">
        <f>+dataMercanciaContenedores[[#This Row],[Toneladas en contenedores embarcadas en cabotaje con carga]]+dataMercanciaContenedores[[#This Row],[Toneladas en contenedores desembarcadas en cabotaje con carga]]</f>
        <v>3353279</v>
      </c>
      <c r="L454" s="3">
        <f>+dataMercanciaContenedores[[#This Row],[Toneladas en contenedores embarcadas en cabotaje vacíos]]+dataMercanciaContenedores[[#This Row],[Toneladas en contenedores desembarcadas en cabotaje vacíos]]</f>
        <v>42406</v>
      </c>
      <c r="M454" s="3">
        <f>+dataMercanciaContenedores[[#This Row],[TOTAL toneladas en contenedores en cabotaje con carga]]+dataMercanciaContenedores[[#This Row],[TOTAL toneladas en contenedores en cabotaje vacíos]]</f>
        <v>3395685</v>
      </c>
      <c r="N454" s="2">
        <f>30329914+6365</f>
        <v>30336279</v>
      </c>
      <c r="O454" s="2">
        <v>742090</v>
      </c>
      <c r="P454" s="3">
        <f>+dataMercanciaContenedores[[#This Row],[Toneladas en contenedores embarcadas en exterior con carga]]+dataMercanciaContenedores[[#This Row],[Toneladas en contenedores embarcadas en exterior vacíos]]</f>
        <v>31078369</v>
      </c>
      <c r="Q454" s="2">
        <f>28959008-6365</f>
        <v>28952643</v>
      </c>
      <c r="R454" s="2">
        <v>856612</v>
      </c>
      <c r="S454" s="3">
        <f>+dataMercanciaContenedores[[#This Row],[Toneladas en contenedores desembarcadas en exterior con carga]]+dataMercanciaContenedores[[#This Row],[Toneladas en contenedores desembarcadas en exterior vacíos]]</f>
        <v>29809255</v>
      </c>
      <c r="T454" s="3">
        <f>+dataMercanciaContenedores[[#This Row],[Toneladas en contenedores embarcadas en exterior con carga]]+dataMercanciaContenedores[[#This Row],[Toneladas en contenedores desembarcadas en exterior con carga]]</f>
        <v>59288922</v>
      </c>
      <c r="U454" s="3">
        <f>+dataMercanciaContenedores[[#This Row],[Toneladas en contenedores embarcadas en exterior vacíos]]+dataMercanciaContenedores[[#This Row],[Toneladas en contenedores desembarcadas en exterior vacíos]]</f>
        <v>1598702</v>
      </c>
      <c r="V454" s="3">
        <f>+dataMercanciaContenedores[[#This Row],[TOTAL toneladas en contenedores en exterior con carga]]+dataMercanciaContenedores[[#This Row],[TOTAL toneladas en contenedores en exterior vacíos]]</f>
        <v>60887624</v>
      </c>
      <c r="W454" s="3">
        <f>+dataMercanciaContenedores[[#This Row],[Toneladas en contenedores embarcadas en cabotaje con carga]]+dataMercanciaContenedores[[#This Row],[Toneladas en contenedores embarcadas en exterior con carga]]</f>
        <v>31957839</v>
      </c>
      <c r="X454" s="3">
        <f>+dataMercanciaContenedores[[#This Row],[Toneladas en contenedores embarcadas en cabotaje vacíos]]+dataMercanciaContenedores[[#This Row],[Toneladas en contenedores embarcadas en exterior vacíos]]</f>
        <v>764736</v>
      </c>
      <c r="Y454" s="3">
        <f>+dataMercanciaContenedores[[#This Row],[TOTAL Toneladas en contenedores con carga embarcadas]]+dataMercanciaContenedores[[#This Row],[TOTAL Toneladas en contenedores vacíos embarcadas]]</f>
        <v>32722575</v>
      </c>
      <c r="Z454" s="3">
        <f>+dataMercanciaContenedores[[#This Row],[Toneladas en contenedores desembarcadas en cabotaje con carga]]+dataMercanciaContenedores[[#This Row],[Toneladas en contenedores desembarcadas en exterior con carga]]</f>
        <v>30684362</v>
      </c>
      <c r="AA454" s="3">
        <f>+dataMercanciaContenedores[[#This Row],[Toneladas en contenedores desembarcadas en cabotaje vacíos]]+dataMercanciaContenedores[[#This Row],[Toneladas en contenedores desembarcadas en exterior vacíos]]</f>
        <v>876372</v>
      </c>
      <c r="AB454" s="3">
        <f>+dataMercanciaContenedores[[#This Row],[TOTAL Toneladas en contenedores con carga desembarcadas]]+dataMercanciaContenedores[[#This Row],[TOTAL Toneladas en contenedores vacíos desembarcadas]]</f>
        <v>31560734</v>
      </c>
      <c r="AC454" s="3">
        <f>+dataMercanciaContenedores[[#This Row],[TOTAL toneladas embarcadas en contenedor]]+dataMercanciaContenedores[[#This Row],[TOTAL toneladas desembarcadas en contenedor]]</f>
        <v>64283309</v>
      </c>
    </row>
    <row r="455" spans="1:29" hidden="1" x14ac:dyDescent="0.2">
      <c r="A455" s="1">
        <v>2019</v>
      </c>
      <c r="B455" s="1" t="s">
        <v>15</v>
      </c>
      <c r="C455" s="1" t="s">
        <v>40</v>
      </c>
      <c r="D455" s="1" t="s">
        <v>41</v>
      </c>
      <c r="E455" s="2">
        <v>206388</v>
      </c>
      <c r="F455" s="2">
        <v>557</v>
      </c>
      <c r="G455" s="3">
        <f>+dataMercanciaContenedores[[#This Row],[Toneladas en contenedores embarcadas en cabotaje con carga]]+dataMercanciaContenedores[[#This Row],[Toneladas en contenedores embarcadas en cabotaje vacíos]]</f>
        <v>206945</v>
      </c>
      <c r="H455" s="2">
        <v>21852</v>
      </c>
      <c r="I455" s="2">
        <v>42968</v>
      </c>
      <c r="J455" s="3">
        <f>+dataMercanciaContenedores[[#This Row],[Toneladas en contenedores desembarcadas en cabotaje con carga]]+dataMercanciaContenedores[[#This Row],[Toneladas en contenedores desembarcadas en cabotaje vacíos]]</f>
        <v>64820</v>
      </c>
      <c r="K455" s="3">
        <f>+dataMercanciaContenedores[[#This Row],[Toneladas en contenedores embarcadas en cabotaje con carga]]+dataMercanciaContenedores[[#This Row],[Toneladas en contenedores desembarcadas en cabotaje con carga]]</f>
        <v>228240</v>
      </c>
      <c r="L455" s="3">
        <f>+dataMercanciaContenedores[[#This Row],[Toneladas en contenedores embarcadas en cabotaje vacíos]]+dataMercanciaContenedores[[#This Row],[Toneladas en contenedores desembarcadas en cabotaje vacíos]]</f>
        <v>43525</v>
      </c>
      <c r="M455" s="3">
        <f>+dataMercanciaContenedores[[#This Row],[TOTAL toneladas en contenedores en cabotaje con carga]]+dataMercanciaContenedores[[#This Row],[TOTAL toneladas en contenedores en cabotaje vacíos]]</f>
        <v>271765</v>
      </c>
      <c r="N455" s="2">
        <v>81346</v>
      </c>
      <c r="O455" s="2">
        <v>1367</v>
      </c>
      <c r="P455" s="3">
        <f>+dataMercanciaContenedores[[#This Row],[Toneladas en contenedores embarcadas en exterior con carga]]+dataMercanciaContenedores[[#This Row],[Toneladas en contenedores embarcadas en exterior vacíos]]</f>
        <v>82713</v>
      </c>
      <c r="Q455" s="2">
        <v>2358</v>
      </c>
      <c r="R455" s="2">
        <v>11013</v>
      </c>
      <c r="S455" s="3">
        <f>+dataMercanciaContenedores[[#This Row],[Toneladas en contenedores desembarcadas en exterior con carga]]+dataMercanciaContenedores[[#This Row],[Toneladas en contenedores desembarcadas en exterior vacíos]]</f>
        <v>13371</v>
      </c>
      <c r="T455" s="3">
        <f>+dataMercanciaContenedores[[#This Row],[Toneladas en contenedores embarcadas en exterior con carga]]+dataMercanciaContenedores[[#This Row],[Toneladas en contenedores desembarcadas en exterior con carga]]</f>
        <v>83704</v>
      </c>
      <c r="U455" s="3">
        <f>+dataMercanciaContenedores[[#This Row],[Toneladas en contenedores embarcadas en exterior vacíos]]+dataMercanciaContenedores[[#This Row],[Toneladas en contenedores desembarcadas en exterior vacíos]]</f>
        <v>12380</v>
      </c>
      <c r="V455" s="3">
        <f>+dataMercanciaContenedores[[#This Row],[TOTAL toneladas en contenedores en exterior con carga]]+dataMercanciaContenedores[[#This Row],[TOTAL toneladas en contenedores en exterior vacíos]]</f>
        <v>96084</v>
      </c>
      <c r="W455" s="3">
        <f>+dataMercanciaContenedores[[#This Row],[Toneladas en contenedores embarcadas en cabotaje con carga]]+dataMercanciaContenedores[[#This Row],[Toneladas en contenedores embarcadas en exterior con carga]]</f>
        <v>287734</v>
      </c>
      <c r="X455" s="3">
        <f>+dataMercanciaContenedores[[#This Row],[Toneladas en contenedores embarcadas en cabotaje vacíos]]+dataMercanciaContenedores[[#This Row],[Toneladas en contenedores embarcadas en exterior vacíos]]</f>
        <v>1924</v>
      </c>
      <c r="Y455" s="3">
        <f>+dataMercanciaContenedores[[#This Row],[TOTAL Toneladas en contenedores con carga embarcadas]]+dataMercanciaContenedores[[#This Row],[TOTAL Toneladas en contenedores vacíos embarcadas]]</f>
        <v>289658</v>
      </c>
      <c r="Z455" s="3">
        <f>+dataMercanciaContenedores[[#This Row],[Toneladas en contenedores desembarcadas en cabotaje con carga]]+dataMercanciaContenedores[[#This Row],[Toneladas en contenedores desembarcadas en exterior con carga]]</f>
        <v>24210</v>
      </c>
      <c r="AA455" s="3">
        <f>+dataMercanciaContenedores[[#This Row],[Toneladas en contenedores desembarcadas en cabotaje vacíos]]+dataMercanciaContenedores[[#This Row],[Toneladas en contenedores desembarcadas en exterior vacíos]]</f>
        <v>53981</v>
      </c>
      <c r="AB455" s="3">
        <f>+dataMercanciaContenedores[[#This Row],[TOTAL Toneladas en contenedores con carga desembarcadas]]+dataMercanciaContenedores[[#This Row],[TOTAL Toneladas en contenedores vacíos desembarcadas]]</f>
        <v>78191</v>
      </c>
      <c r="AC455" s="3">
        <f>+dataMercanciaContenedores[[#This Row],[TOTAL toneladas embarcadas en contenedor]]+dataMercanciaContenedores[[#This Row],[TOTAL toneladas desembarcadas en contenedor]]</f>
        <v>367849</v>
      </c>
    </row>
    <row r="456" spans="1:29" hidden="1" x14ac:dyDescent="0.2">
      <c r="A456" s="1">
        <v>2019</v>
      </c>
      <c r="B456" s="1" t="s">
        <v>16</v>
      </c>
      <c r="C456" s="1" t="s">
        <v>40</v>
      </c>
      <c r="D456" s="1" t="s">
        <v>41</v>
      </c>
      <c r="E456" s="2">
        <v>71993</v>
      </c>
      <c r="F456" s="2">
        <v>84010</v>
      </c>
      <c r="G456" s="3">
        <f>+dataMercanciaContenedores[[#This Row],[Toneladas en contenedores embarcadas en cabotaje con carga]]+dataMercanciaContenedores[[#This Row],[Toneladas en contenedores embarcadas en cabotaje vacíos]]</f>
        <v>156003</v>
      </c>
      <c r="H456" s="2">
        <v>300082</v>
      </c>
      <c r="I456" s="2">
        <v>2102</v>
      </c>
      <c r="J456" s="3">
        <f>+dataMercanciaContenedores[[#This Row],[Toneladas en contenedores desembarcadas en cabotaje con carga]]+dataMercanciaContenedores[[#This Row],[Toneladas en contenedores desembarcadas en cabotaje vacíos]]</f>
        <v>302184</v>
      </c>
      <c r="K456" s="3">
        <f>+dataMercanciaContenedores[[#This Row],[Toneladas en contenedores embarcadas en cabotaje con carga]]+dataMercanciaContenedores[[#This Row],[Toneladas en contenedores desembarcadas en cabotaje con carga]]</f>
        <v>372075</v>
      </c>
      <c r="L456" s="3">
        <f>+dataMercanciaContenedores[[#This Row],[Toneladas en contenedores embarcadas en cabotaje vacíos]]+dataMercanciaContenedores[[#This Row],[Toneladas en contenedores desembarcadas en cabotaje vacíos]]</f>
        <v>86112</v>
      </c>
      <c r="M456" s="3">
        <f>+dataMercanciaContenedores[[#This Row],[TOTAL toneladas en contenedores en cabotaje con carga]]+dataMercanciaContenedores[[#This Row],[TOTAL toneladas en contenedores en cabotaje vacíos]]</f>
        <v>458187</v>
      </c>
      <c r="N456" s="2">
        <v>228</v>
      </c>
      <c r="O456" s="2">
        <v>0</v>
      </c>
      <c r="P456" s="3">
        <f>+dataMercanciaContenedores[[#This Row],[Toneladas en contenedores embarcadas en exterior con carga]]+dataMercanciaContenedores[[#This Row],[Toneladas en contenedores embarcadas en exterior vacíos]]</f>
        <v>228</v>
      </c>
      <c r="Q456" s="2">
        <v>587</v>
      </c>
      <c r="R456" s="2">
        <v>0</v>
      </c>
      <c r="S456" s="3">
        <f>+dataMercanciaContenedores[[#This Row],[Toneladas en contenedores desembarcadas en exterior con carga]]+dataMercanciaContenedores[[#This Row],[Toneladas en contenedores desembarcadas en exterior vacíos]]</f>
        <v>587</v>
      </c>
      <c r="T456" s="3">
        <f>+dataMercanciaContenedores[[#This Row],[Toneladas en contenedores embarcadas en exterior con carga]]+dataMercanciaContenedores[[#This Row],[Toneladas en contenedores desembarcadas en exterior con carga]]</f>
        <v>815</v>
      </c>
      <c r="U456" s="3">
        <f>+dataMercanciaContenedores[[#This Row],[Toneladas en contenedores embarcadas en exterior vacíos]]+dataMercanciaContenedores[[#This Row],[Toneladas en contenedores desembarcadas en exterior vacíos]]</f>
        <v>0</v>
      </c>
      <c r="V456" s="3">
        <f>+dataMercanciaContenedores[[#This Row],[TOTAL toneladas en contenedores en exterior con carga]]+dataMercanciaContenedores[[#This Row],[TOTAL toneladas en contenedores en exterior vacíos]]</f>
        <v>815</v>
      </c>
      <c r="W456" s="3">
        <f>+dataMercanciaContenedores[[#This Row],[Toneladas en contenedores embarcadas en cabotaje con carga]]+dataMercanciaContenedores[[#This Row],[Toneladas en contenedores embarcadas en exterior con carga]]</f>
        <v>72221</v>
      </c>
      <c r="X456" s="3">
        <f>+dataMercanciaContenedores[[#This Row],[Toneladas en contenedores embarcadas en cabotaje vacíos]]+dataMercanciaContenedores[[#This Row],[Toneladas en contenedores embarcadas en exterior vacíos]]</f>
        <v>84010</v>
      </c>
      <c r="Y456" s="3">
        <f>+dataMercanciaContenedores[[#This Row],[TOTAL Toneladas en contenedores con carga embarcadas]]+dataMercanciaContenedores[[#This Row],[TOTAL Toneladas en contenedores vacíos embarcadas]]</f>
        <v>156231</v>
      </c>
      <c r="Z456" s="3">
        <f>+dataMercanciaContenedores[[#This Row],[Toneladas en contenedores desembarcadas en cabotaje con carga]]+dataMercanciaContenedores[[#This Row],[Toneladas en contenedores desembarcadas en exterior con carga]]</f>
        <v>300669</v>
      </c>
      <c r="AA456" s="3">
        <f>+dataMercanciaContenedores[[#This Row],[Toneladas en contenedores desembarcadas en cabotaje vacíos]]+dataMercanciaContenedores[[#This Row],[Toneladas en contenedores desembarcadas en exterior vacíos]]</f>
        <v>2102</v>
      </c>
      <c r="AB456" s="3">
        <f>+dataMercanciaContenedores[[#This Row],[TOTAL Toneladas en contenedores con carga desembarcadas]]+dataMercanciaContenedores[[#This Row],[TOTAL Toneladas en contenedores vacíos desembarcadas]]</f>
        <v>302771</v>
      </c>
      <c r="AC456" s="3">
        <f>+dataMercanciaContenedores[[#This Row],[TOTAL toneladas embarcadas en contenedor]]+dataMercanciaContenedores[[#This Row],[TOTAL toneladas desembarcadas en contenedor]]</f>
        <v>459002</v>
      </c>
    </row>
    <row r="457" spans="1:29" hidden="1" x14ac:dyDescent="0.2">
      <c r="A457" s="1">
        <v>2019</v>
      </c>
      <c r="B457" s="1" t="s">
        <v>17</v>
      </c>
      <c r="C457" s="1" t="s">
        <v>40</v>
      </c>
      <c r="D457" s="1" t="s">
        <v>41</v>
      </c>
      <c r="E457" s="2">
        <v>1066089</v>
      </c>
      <c r="F457" s="2">
        <v>21173</v>
      </c>
      <c r="G457" s="3">
        <f>+dataMercanciaContenedores[[#This Row],[Toneladas en contenedores embarcadas en cabotaje con carga]]+dataMercanciaContenedores[[#This Row],[Toneladas en contenedores embarcadas en cabotaje vacíos]]</f>
        <v>1087262</v>
      </c>
      <c r="H457" s="2">
        <v>264398</v>
      </c>
      <c r="I457" s="2">
        <v>176010</v>
      </c>
      <c r="J457" s="3">
        <f>+dataMercanciaContenedores[[#This Row],[Toneladas en contenedores desembarcadas en cabotaje con carga]]+dataMercanciaContenedores[[#This Row],[Toneladas en contenedores desembarcadas en cabotaje vacíos]]</f>
        <v>440408</v>
      </c>
      <c r="K457" s="3">
        <f>+dataMercanciaContenedores[[#This Row],[Toneladas en contenedores embarcadas en cabotaje con carga]]+dataMercanciaContenedores[[#This Row],[Toneladas en contenedores desembarcadas en cabotaje con carga]]</f>
        <v>1330487</v>
      </c>
      <c r="L457" s="3">
        <f>+dataMercanciaContenedores[[#This Row],[Toneladas en contenedores embarcadas en cabotaje vacíos]]+dataMercanciaContenedores[[#This Row],[Toneladas en contenedores desembarcadas en cabotaje vacíos]]</f>
        <v>197183</v>
      </c>
      <c r="M457" s="3">
        <f>+dataMercanciaContenedores[[#This Row],[TOTAL toneladas en contenedores en cabotaje con carga]]+dataMercanciaContenedores[[#This Row],[TOTAL toneladas en contenedores en cabotaje vacíos]]</f>
        <v>1527670</v>
      </c>
      <c r="N457" s="2">
        <v>17021631</v>
      </c>
      <c r="O457" s="2">
        <v>565194</v>
      </c>
      <c r="P457" s="3">
        <f>+dataMercanciaContenedores[[#This Row],[Toneladas en contenedores embarcadas en exterior con carga]]+dataMercanciaContenedores[[#This Row],[Toneladas en contenedores embarcadas en exterior vacíos]]</f>
        <v>17586825</v>
      </c>
      <c r="Q457" s="2">
        <v>14250577</v>
      </c>
      <c r="R457" s="2">
        <v>817668</v>
      </c>
      <c r="S457" s="3">
        <f>+dataMercanciaContenedores[[#This Row],[Toneladas en contenedores desembarcadas en exterior con carga]]+dataMercanciaContenedores[[#This Row],[Toneladas en contenedores desembarcadas en exterior vacíos]]</f>
        <v>15068245</v>
      </c>
      <c r="T457" s="3">
        <f>+dataMercanciaContenedores[[#This Row],[Toneladas en contenedores embarcadas en exterior con carga]]+dataMercanciaContenedores[[#This Row],[Toneladas en contenedores desembarcadas en exterior con carga]]</f>
        <v>31272208</v>
      </c>
      <c r="U457" s="3">
        <f>+dataMercanciaContenedores[[#This Row],[Toneladas en contenedores embarcadas en exterior vacíos]]+dataMercanciaContenedores[[#This Row],[Toneladas en contenedores desembarcadas en exterior vacíos]]</f>
        <v>1382862</v>
      </c>
      <c r="V457" s="3">
        <f>+dataMercanciaContenedores[[#This Row],[TOTAL toneladas en contenedores en exterior con carga]]+dataMercanciaContenedores[[#This Row],[TOTAL toneladas en contenedores en exterior vacíos]]</f>
        <v>32655070</v>
      </c>
      <c r="W457" s="3">
        <f>+dataMercanciaContenedores[[#This Row],[Toneladas en contenedores embarcadas en cabotaje con carga]]+dataMercanciaContenedores[[#This Row],[Toneladas en contenedores embarcadas en exterior con carga]]</f>
        <v>18087720</v>
      </c>
      <c r="X457" s="3">
        <f>+dataMercanciaContenedores[[#This Row],[Toneladas en contenedores embarcadas en cabotaje vacíos]]+dataMercanciaContenedores[[#This Row],[Toneladas en contenedores embarcadas en exterior vacíos]]</f>
        <v>586367</v>
      </c>
      <c r="Y457" s="3">
        <f>+dataMercanciaContenedores[[#This Row],[TOTAL Toneladas en contenedores con carga embarcadas]]+dataMercanciaContenedores[[#This Row],[TOTAL Toneladas en contenedores vacíos embarcadas]]</f>
        <v>18674087</v>
      </c>
      <c r="Z457" s="3">
        <f>+dataMercanciaContenedores[[#This Row],[Toneladas en contenedores desembarcadas en cabotaje con carga]]+dataMercanciaContenedores[[#This Row],[Toneladas en contenedores desembarcadas en exterior con carga]]</f>
        <v>14514975</v>
      </c>
      <c r="AA457" s="3">
        <f>+dataMercanciaContenedores[[#This Row],[Toneladas en contenedores desembarcadas en cabotaje vacíos]]+dataMercanciaContenedores[[#This Row],[Toneladas en contenedores desembarcadas en exterior vacíos]]</f>
        <v>993678</v>
      </c>
      <c r="AB457" s="3">
        <f>+dataMercanciaContenedores[[#This Row],[TOTAL Toneladas en contenedores con carga desembarcadas]]+dataMercanciaContenedores[[#This Row],[TOTAL Toneladas en contenedores vacíos desembarcadas]]</f>
        <v>15508653</v>
      </c>
      <c r="AC457" s="3">
        <f>+dataMercanciaContenedores[[#This Row],[TOTAL toneladas embarcadas en contenedor]]+dataMercanciaContenedores[[#This Row],[TOTAL toneladas desembarcadas en contenedor]]</f>
        <v>34182740</v>
      </c>
    </row>
    <row r="458" spans="1:29" hidden="1" x14ac:dyDescent="0.2">
      <c r="A458" s="1">
        <v>2019</v>
      </c>
      <c r="B458" s="1" t="s">
        <v>18</v>
      </c>
      <c r="C458" s="1" t="s">
        <v>40</v>
      </c>
      <c r="D458" s="1" t="s">
        <v>41</v>
      </c>
      <c r="E458" s="2">
        <v>271002</v>
      </c>
      <c r="F458" s="2">
        <v>4429</v>
      </c>
      <c r="G458" s="3">
        <f>+dataMercanciaContenedores[[#This Row],[Toneladas en contenedores embarcadas en cabotaje con carga]]+dataMercanciaContenedores[[#This Row],[Toneladas en contenedores embarcadas en cabotaje vacíos]]</f>
        <v>275431</v>
      </c>
      <c r="H458" s="2">
        <v>55867</v>
      </c>
      <c r="I458" s="2">
        <v>90025</v>
      </c>
      <c r="J458" s="3">
        <f>+dataMercanciaContenedores[[#This Row],[Toneladas en contenedores desembarcadas en cabotaje con carga]]+dataMercanciaContenedores[[#This Row],[Toneladas en contenedores desembarcadas en cabotaje vacíos]]</f>
        <v>145892</v>
      </c>
      <c r="K458" s="3">
        <f>+dataMercanciaContenedores[[#This Row],[Toneladas en contenedores embarcadas en cabotaje con carga]]+dataMercanciaContenedores[[#This Row],[Toneladas en contenedores desembarcadas en cabotaje con carga]]</f>
        <v>326869</v>
      </c>
      <c r="L458" s="3">
        <f>+dataMercanciaContenedores[[#This Row],[Toneladas en contenedores embarcadas en cabotaje vacíos]]+dataMercanciaContenedores[[#This Row],[Toneladas en contenedores desembarcadas en cabotaje vacíos]]</f>
        <v>94454</v>
      </c>
      <c r="M458" s="3">
        <f>+dataMercanciaContenedores[[#This Row],[TOTAL toneladas en contenedores en cabotaje con carga]]+dataMercanciaContenedores[[#This Row],[TOTAL toneladas en contenedores en cabotaje vacíos]]</f>
        <v>421323</v>
      </c>
      <c r="N458" s="2">
        <v>3750026</v>
      </c>
      <c r="O458" s="2">
        <v>15443</v>
      </c>
      <c r="P458" s="3">
        <f>+dataMercanciaContenedores[[#This Row],[Toneladas en contenedores embarcadas en exterior con carga]]+dataMercanciaContenedores[[#This Row],[Toneladas en contenedores embarcadas en exterior vacíos]]</f>
        <v>3765469</v>
      </c>
      <c r="Q458" s="2">
        <v>2327497</v>
      </c>
      <c r="R458" s="2">
        <v>203278</v>
      </c>
      <c r="S458" s="3">
        <f>+dataMercanciaContenedores[[#This Row],[Toneladas en contenedores desembarcadas en exterior con carga]]+dataMercanciaContenedores[[#This Row],[Toneladas en contenedores desembarcadas en exterior vacíos]]</f>
        <v>2530775</v>
      </c>
      <c r="T458" s="3">
        <f>+dataMercanciaContenedores[[#This Row],[Toneladas en contenedores embarcadas en exterior con carga]]+dataMercanciaContenedores[[#This Row],[Toneladas en contenedores desembarcadas en exterior con carga]]</f>
        <v>6077523</v>
      </c>
      <c r="U458" s="3">
        <f>+dataMercanciaContenedores[[#This Row],[Toneladas en contenedores embarcadas en exterior vacíos]]+dataMercanciaContenedores[[#This Row],[Toneladas en contenedores desembarcadas en exterior vacíos]]</f>
        <v>218721</v>
      </c>
      <c r="V458" s="3">
        <f>+dataMercanciaContenedores[[#This Row],[TOTAL toneladas en contenedores en exterior con carga]]+dataMercanciaContenedores[[#This Row],[TOTAL toneladas en contenedores en exterior vacíos]]</f>
        <v>6296244</v>
      </c>
      <c r="W458" s="3">
        <f>+dataMercanciaContenedores[[#This Row],[Toneladas en contenedores embarcadas en cabotaje con carga]]+dataMercanciaContenedores[[#This Row],[Toneladas en contenedores embarcadas en exterior con carga]]</f>
        <v>4021028</v>
      </c>
      <c r="X458" s="3">
        <f>+dataMercanciaContenedores[[#This Row],[Toneladas en contenedores embarcadas en cabotaje vacíos]]+dataMercanciaContenedores[[#This Row],[Toneladas en contenedores embarcadas en exterior vacíos]]</f>
        <v>19872</v>
      </c>
      <c r="Y458" s="3">
        <f>+dataMercanciaContenedores[[#This Row],[TOTAL Toneladas en contenedores con carga embarcadas]]+dataMercanciaContenedores[[#This Row],[TOTAL Toneladas en contenedores vacíos embarcadas]]</f>
        <v>4040900</v>
      </c>
      <c r="Z458" s="3">
        <f>+dataMercanciaContenedores[[#This Row],[Toneladas en contenedores desembarcadas en cabotaje con carga]]+dataMercanciaContenedores[[#This Row],[Toneladas en contenedores desembarcadas en exterior con carga]]</f>
        <v>2383364</v>
      </c>
      <c r="AA458" s="3">
        <f>+dataMercanciaContenedores[[#This Row],[Toneladas en contenedores desembarcadas en cabotaje vacíos]]+dataMercanciaContenedores[[#This Row],[Toneladas en contenedores desembarcadas en exterior vacíos]]</f>
        <v>293303</v>
      </c>
      <c r="AB458" s="3">
        <f>+dataMercanciaContenedores[[#This Row],[TOTAL Toneladas en contenedores con carga desembarcadas]]+dataMercanciaContenedores[[#This Row],[TOTAL Toneladas en contenedores vacíos desembarcadas]]</f>
        <v>2676667</v>
      </c>
      <c r="AC458" s="3">
        <f>+dataMercanciaContenedores[[#This Row],[TOTAL toneladas embarcadas en contenedor]]+dataMercanciaContenedores[[#This Row],[TOTAL toneladas desembarcadas en contenedor]]</f>
        <v>6717567</v>
      </c>
    </row>
    <row r="459" spans="1:29" hidden="1" x14ac:dyDescent="0.2">
      <c r="A459" s="1">
        <v>2019</v>
      </c>
      <c r="B459" s="1" t="s">
        <v>19</v>
      </c>
      <c r="C459" s="1" t="s">
        <v>40</v>
      </c>
      <c r="D459" s="1" t="s">
        <v>41</v>
      </c>
      <c r="E459" s="2">
        <v>17506</v>
      </c>
      <c r="F459" s="2">
        <v>22174</v>
      </c>
      <c r="G459" s="3">
        <f>+dataMercanciaContenedores[[#This Row],[Toneladas en contenedores embarcadas en cabotaje con carga]]+dataMercanciaContenedores[[#This Row],[Toneladas en contenedores embarcadas en cabotaje vacíos]]</f>
        <v>39680</v>
      </c>
      <c r="H459" s="2">
        <v>1731</v>
      </c>
      <c r="I459" s="2">
        <v>3678</v>
      </c>
      <c r="J459" s="3">
        <f>+dataMercanciaContenedores[[#This Row],[Toneladas en contenedores desembarcadas en cabotaje con carga]]+dataMercanciaContenedores[[#This Row],[Toneladas en contenedores desembarcadas en cabotaje vacíos]]</f>
        <v>5409</v>
      </c>
      <c r="K459" s="3">
        <f>+dataMercanciaContenedores[[#This Row],[Toneladas en contenedores embarcadas en cabotaje con carga]]+dataMercanciaContenedores[[#This Row],[Toneladas en contenedores desembarcadas en cabotaje con carga]]</f>
        <v>19237</v>
      </c>
      <c r="L459" s="3">
        <f>+dataMercanciaContenedores[[#This Row],[Toneladas en contenedores embarcadas en cabotaje vacíos]]+dataMercanciaContenedores[[#This Row],[Toneladas en contenedores desembarcadas en cabotaje vacíos]]</f>
        <v>25852</v>
      </c>
      <c r="M459" s="3">
        <f>+dataMercanciaContenedores[[#This Row],[TOTAL toneladas en contenedores en cabotaje con carga]]+dataMercanciaContenedores[[#This Row],[TOTAL toneladas en contenedores en cabotaje vacíos]]</f>
        <v>45089</v>
      </c>
      <c r="N459" s="2">
        <v>392209</v>
      </c>
      <c r="O459" s="2">
        <v>166</v>
      </c>
      <c r="P459" s="3">
        <f>+dataMercanciaContenedores[[#This Row],[Toneladas en contenedores embarcadas en exterior con carga]]+dataMercanciaContenedores[[#This Row],[Toneladas en contenedores embarcadas en exterior vacíos]]</f>
        <v>392375</v>
      </c>
      <c r="Q459" s="2">
        <v>437992</v>
      </c>
      <c r="R459" s="2">
        <v>13731</v>
      </c>
      <c r="S459" s="3">
        <f>+dataMercanciaContenedores[[#This Row],[Toneladas en contenedores desembarcadas en exterior con carga]]+dataMercanciaContenedores[[#This Row],[Toneladas en contenedores desembarcadas en exterior vacíos]]</f>
        <v>451723</v>
      </c>
      <c r="T459" s="3">
        <f>+dataMercanciaContenedores[[#This Row],[Toneladas en contenedores embarcadas en exterior con carga]]+dataMercanciaContenedores[[#This Row],[Toneladas en contenedores desembarcadas en exterior con carga]]</f>
        <v>830201</v>
      </c>
      <c r="U459" s="3">
        <f>+dataMercanciaContenedores[[#This Row],[Toneladas en contenedores embarcadas en exterior vacíos]]+dataMercanciaContenedores[[#This Row],[Toneladas en contenedores desembarcadas en exterior vacíos]]</f>
        <v>13897</v>
      </c>
      <c r="V459" s="3">
        <f>+dataMercanciaContenedores[[#This Row],[TOTAL toneladas en contenedores en exterior con carga]]+dataMercanciaContenedores[[#This Row],[TOTAL toneladas en contenedores en exterior vacíos]]</f>
        <v>844098</v>
      </c>
      <c r="W459" s="3">
        <f>+dataMercanciaContenedores[[#This Row],[Toneladas en contenedores embarcadas en cabotaje con carga]]+dataMercanciaContenedores[[#This Row],[Toneladas en contenedores embarcadas en exterior con carga]]</f>
        <v>409715</v>
      </c>
      <c r="X459" s="3">
        <f>+dataMercanciaContenedores[[#This Row],[Toneladas en contenedores embarcadas en cabotaje vacíos]]+dataMercanciaContenedores[[#This Row],[Toneladas en contenedores embarcadas en exterior vacíos]]</f>
        <v>22340</v>
      </c>
      <c r="Y459" s="3">
        <f>+dataMercanciaContenedores[[#This Row],[TOTAL Toneladas en contenedores con carga embarcadas]]+dataMercanciaContenedores[[#This Row],[TOTAL Toneladas en contenedores vacíos embarcadas]]</f>
        <v>432055</v>
      </c>
      <c r="Z459" s="3">
        <f>+dataMercanciaContenedores[[#This Row],[Toneladas en contenedores desembarcadas en cabotaje con carga]]+dataMercanciaContenedores[[#This Row],[Toneladas en contenedores desembarcadas en exterior con carga]]</f>
        <v>439723</v>
      </c>
      <c r="AA459" s="3">
        <f>+dataMercanciaContenedores[[#This Row],[Toneladas en contenedores desembarcadas en cabotaje vacíos]]+dataMercanciaContenedores[[#This Row],[Toneladas en contenedores desembarcadas en exterior vacíos]]</f>
        <v>17409</v>
      </c>
      <c r="AB459" s="3">
        <f>+dataMercanciaContenedores[[#This Row],[TOTAL Toneladas en contenedores con carga desembarcadas]]+dataMercanciaContenedores[[#This Row],[TOTAL Toneladas en contenedores vacíos desembarcadas]]</f>
        <v>457132</v>
      </c>
      <c r="AC459" s="3">
        <f>+dataMercanciaContenedores[[#This Row],[TOTAL toneladas embarcadas en contenedor]]+dataMercanciaContenedores[[#This Row],[TOTAL toneladas desembarcadas en contenedor]]</f>
        <v>889187</v>
      </c>
    </row>
    <row r="460" spans="1:29" hidden="1" x14ac:dyDescent="0.2">
      <c r="A460" s="1">
        <v>2019</v>
      </c>
      <c r="B460" s="1" t="s">
        <v>20</v>
      </c>
      <c r="C460" s="1" t="s">
        <v>40</v>
      </c>
      <c r="D460" s="1" t="s">
        <v>41</v>
      </c>
      <c r="E460" s="2">
        <v>21</v>
      </c>
      <c r="F460" s="2">
        <v>975</v>
      </c>
      <c r="G460" s="3">
        <f>+dataMercanciaContenedores[[#This Row],[Toneladas en contenedores embarcadas en cabotaje con carga]]+dataMercanciaContenedores[[#This Row],[Toneladas en contenedores embarcadas en cabotaje vacíos]]</f>
        <v>996</v>
      </c>
      <c r="H460" s="2">
        <v>0</v>
      </c>
      <c r="I460" s="2">
        <v>5810</v>
      </c>
      <c r="J460" s="3">
        <f>+dataMercanciaContenedores[[#This Row],[Toneladas en contenedores desembarcadas en cabotaje con carga]]+dataMercanciaContenedores[[#This Row],[Toneladas en contenedores desembarcadas en cabotaje vacíos]]</f>
        <v>5810</v>
      </c>
      <c r="K460" s="3">
        <f>+dataMercanciaContenedores[[#This Row],[Toneladas en contenedores embarcadas en cabotaje con carga]]+dataMercanciaContenedores[[#This Row],[Toneladas en contenedores desembarcadas en cabotaje con carga]]</f>
        <v>21</v>
      </c>
      <c r="L460" s="3">
        <f>+dataMercanciaContenedores[[#This Row],[Toneladas en contenedores embarcadas en cabotaje vacíos]]+dataMercanciaContenedores[[#This Row],[Toneladas en contenedores desembarcadas en cabotaje vacíos]]</f>
        <v>6785</v>
      </c>
      <c r="M460" s="3">
        <f>+dataMercanciaContenedores[[#This Row],[TOTAL toneladas en contenedores en cabotaje con carga]]+dataMercanciaContenedores[[#This Row],[TOTAL toneladas en contenedores en cabotaje vacíos]]</f>
        <v>6806</v>
      </c>
      <c r="N460" s="2">
        <v>2374254</v>
      </c>
      <c r="O460" s="2">
        <v>7740</v>
      </c>
      <c r="P460" s="3">
        <f>+dataMercanciaContenedores[[#This Row],[Toneladas en contenedores embarcadas en exterior con carga]]+dataMercanciaContenedores[[#This Row],[Toneladas en contenedores embarcadas en exterior vacíos]]</f>
        <v>2381994</v>
      </c>
      <c r="Q460" s="2">
        <v>190977</v>
      </c>
      <c r="R460" s="2">
        <v>183259</v>
      </c>
      <c r="S460" s="3">
        <f>+dataMercanciaContenedores[[#This Row],[Toneladas en contenedores desembarcadas en exterior con carga]]+dataMercanciaContenedores[[#This Row],[Toneladas en contenedores desembarcadas en exterior vacíos]]</f>
        <v>374236</v>
      </c>
      <c r="T460" s="3">
        <f>+dataMercanciaContenedores[[#This Row],[Toneladas en contenedores embarcadas en exterior con carga]]+dataMercanciaContenedores[[#This Row],[Toneladas en contenedores desembarcadas en exterior con carga]]</f>
        <v>2565231</v>
      </c>
      <c r="U460" s="3">
        <f>+dataMercanciaContenedores[[#This Row],[Toneladas en contenedores embarcadas en exterior vacíos]]+dataMercanciaContenedores[[#This Row],[Toneladas en contenedores desembarcadas en exterior vacíos]]</f>
        <v>190999</v>
      </c>
      <c r="V460" s="3">
        <f>+dataMercanciaContenedores[[#This Row],[TOTAL toneladas en contenedores en exterior con carga]]+dataMercanciaContenedores[[#This Row],[TOTAL toneladas en contenedores en exterior vacíos]]</f>
        <v>2756230</v>
      </c>
      <c r="W460" s="3">
        <f>+dataMercanciaContenedores[[#This Row],[Toneladas en contenedores embarcadas en cabotaje con carga]]+dataMercanciaContenedores[[#This Row],[Toneladas en contenedores embarcadas en exterior con carga]]</f>
        <v>2374275</v>
      </c>
      <c r="X460" s="3">
        <f>+dataMercanciaContenedores[[#This Row],[Toneladas en contenedores embarcadas en cabotaje vacíos]]+dataMercanciaContenedores[[#This Row],[Toneladas en contenedores embarcadas en exterior vacíos]]</f>
        <v>8715</v>
      </c>
      <c r="Y460" s="3">
        <f>+dataMercanciaContenedores[[#This Row],[TOTAL Toneladas en contenedores con carga embarcadas]]+dataMercanciaContenedores[[#This Row],[TOTAL Toneladas en contenedores vacíos embarcadas]]</f>
        <v>2382990</v>
      </c>
      <c r="Z460" s="3">
        <f>+dataMercanciaContenedores[[#This Row],[Toneladas en contenedores desembarcadas en cabotaje con carga]]+dataMercanciaContenedores[[#This Row],[Toneladas en contenedores desembarcadas en exterior con carga]]</f>
        <v>190977</v>
      </c>
      <c r="AA460" s="3">
        <f>+dataMercanciaContenedores[[#This Row],[Toneladas en contenedores desembarcadas en cabotaje vacíos]]+dataMercanciaContenedores[[#This Row],[Toneladas en contenedores desembarcadas en exterior vacíos]]</f>
        <v>189069</v>
      </c>
      <c r="AB460" s="3">
        <f>+dataMercanciaContenedores[[#This Row],[TOTAL Toneladas en contenedores con carga desembarcadas]]+dataMercanciaContenedores[[#This Row],[TOTAL Toneladas en contenedores vacíos desembarcadas]]</f>
        <v>380046</v>
      </c>
      <c r="AC460" s="3">
        <f>+dataMercanciaContenedores[[#This Row],[TOTAL toneladas embarcadas en contenedor]]+dataMercanciaContenedores[[#This Row],[TOTAL toneladas desembarcadas en contenedor]]</f>
        <v>2763036</v>
      </c>
    </row>
    <row r="461" spans="1:29" hidden="1" x14ac:dyDescent="0.2">
      <c r="A461" s="1">
        <v>2019</v>
      </c>
      <c r="B461" s="1" t="s">
        <v>21</v>
      </c>
      <c r="C461" s="1" t="s">
        <v>40</v>
      </c>
      <c r="D461" s="1" t="s">
        <v>41</v>
      </c>
      <c r="E461" s="2">
        <v>57236</v>
      </c>
      <c r="F461" s="2">
        <v>4663</v>
      </c>
      <c r="G461" s="3">
        <f>+dataMercanciaContenedores[[#This Row],[Toneladas en contenedores embarcadas en cabotaje con carga]]+dataMercanciaContenedores[[#This Row],[Toneladas en contenedores embarcadas en cabotaje vacíos]]</f>
        <v>61899</v>
      </c>
      <c r="H461" s="2">
        <v>14045</v>
      </c>
      <c r="I461" s="2">
        <v>11954</v>
      </c>
      <c r="J461" s="3">
        <f>+dataMercanciaContenedores[[#This Row],[Toneladas en contenedores desembarcadas en cabotaje con carga]]+dataMercanciaContenedores[[#This Row],[Toneladas en contenedores desembarcadas en cabotaje vacíos]]</f>
        <v>25999</v>
      </c>
      <c r="K461" s="3">
        <f>+dataMercanciaContenedores[[#This Row],[Toneladas en contenedores embarcadas en cabotaje con carga]]+dataMercanciaContenedores[[#This Row],[Toneladas en contenedores desembarcadas en cabotaje con carga]]</f>
        <v>71281</v>
      </c>
      <c r="L461" s="3">
        <f>+dataMercanciaContenedores[[#This Row],[Toneladas en contenedores embarcadas en cabotaje vacíos]]+dataMercanciaContenedores[[#This Row],[Toneladas en contenedores desembarcadas en cabotaje vacíos]]</f>
        <v>16617</v>
      </c>
      <c r="M461" s="3">
        <f>+dataMercanciaContenedores[[#This Row],[TOTAL toneladas en contenedores en cabotaje con carga]]+dataMercanciaContenedores[[#This Row],[TOTAL toneladas en contenedores en cabotaje vacíos]]</f>
        <v>87898</v>
      </c>
      <c r="N461" s="2">
        <v>162</v>
      </c>
      <c r="O461" s="2">
        <v>470</v>
      </c>
      <c r="P461" s="3">
        <f>+dataMercanciaContenedores[[#This Row],[Toneladas en contenedores embarcadas en exterior con carga]]+dataMercanciaContenedores[[#This Row],[Toneladas en contenedores embarcadas en exterior vacíos]]</f>
        <v>632</v>
      </c>
      <c r="Q461" s="2">
        <v>26387</v>
      </c>
      <c r="R461" s="2">
        <v>56</v>
      </c>
      <c r="S461" s="3">
        <f>+dataMercanciaContenedores[[#This Row],[Toneladas en contenedores desembarcadas en exterior con carga]]+dataMercanciaContenedores[[#This Row],[Toneladas en contenedores desembarcadas en exterior vacíos]]</f>
        <v>26443</v>
      </c>
      <c r="T461" s="3">
        <f>+dataMercanciaContenedores[[#This Row],[Toneladas en contenedores embarcadas en exterior con carga]]+dataMercanciaContenedores[[#This Row],[Toneladas en contenedores desembarcadas en exterior con carga]]</f>
        <v>26549</v>
      </c>
      <c r="U461" s="3">
        <f>+dataMercanciaContenedores[[#This Row],[Toneladas en contenedores embarcadas en exterior vacíos]]+dataMercanciaContenedores[[#This Row],[Toneladas en contenedores desembarcadas en exterior vacíos]]</f>
        <v>526</v>
      </c>
      <c r="V461" s="3">
        <f>+dataMercanciaContenedores[[#This Row],[TOTAL toneladas en contenedores en exterior con carga]]+dataMercanciaContenedores[[#This Row],[TOTAL toneladas en contenedores en exterior vacíos]]</f>
        <v>27075</v>
      </c>
      <c r="W461" s="3">
        <f>+dataMercanciaContenedores[[#This Row],[Toneladas en contenedores embarcadas en cabotaje con carga]]+dataMercanciaContenedores[[#This Row],[Toneladas en contenedores embarcadas en exterior con carga]]</f>
        <v>57398</v>
      </c>
      <c r="X461" s="3">
        <f>+dataMercanciaContenedores[[#This Row],[Toneladas en contenedores embarcadas en cabotaje vacíos]]+dataMercanciaContenedores[[#This Row],[Toneladas en contenedores embarcadas en exterior vacíos]]</f>
        <v>5133</v>
      </c>
      <c r="Y461" s="3">
        <f>+dataMercanciaContenedores[[#This Row],[TOTAL Toneladas en contenedores con carga embarcadas]]+dataMercanciaContenedores[[#This Row],[TOTAL Toneladas en contenedores vacíos embarcadas]]</f>
        <v>62531</v>
      </c>
      <c r="Z461" s="3">
        <f>+dataMercanciaContenedores[[#This Row],[Toneladas en contenedores desembarcadas en cabotaje con carga]]+dataMercanciaContenedores[[#This Row],[Toneladas en contenedores desembarcadas en exterior con carga]]</f>
        <v>40432</v>
      </c>
      <c r="AA461" s="3">
        <f>+dataMercanciaContenedores[[#This Row],[Toneladas en contenedores desembarcadas en cabotaje vacíos]]+dataMercanciaContenedores[[#This Row],[Toneladas en contenedores desembarcadas en exterior vacíos]]</f>
        <v>12010</v>
      </c>
      <c r="AB461" s="3">
        <f>+dataMercanciaContenedores[[#This Row],[TOTAL Toneladas en contenedores con carga desembarcadas]]+dataMercanciaContenedores[[#This Row],[TOTAL Toneladas en contenedores vacíos desembarcadas]]</f>
        <v>52442</v>
      </c>
      <c r="AC461" s="3">
        <f>+dataMercanciaContenedores[[#This Row],[TOTAL toneladas embarcadas en contenedor]]+dataMercanciaContenedores[[#This Row],[TOTAL toneladas desembarcadas en contenedor]]</f>
        <v>114973</v>
      </c>
    </row>
    <row r="462" spans="1:29" hidden="1" x14ac:dyDescent="0.2">
      <c r="A462" s="1">
        <v>2019</v>
      </c>
      <c r="B462" s="1" t="s">
        <v>22</v>
      </c>
      <c r="C462" s="1" t="s">
        <v>40</v>
      </c>
      <c r="D462" s="1" t="s">
        <v>41</v>
      </c>
      <c r="E462" s="2">
        <v>715</v>
      </c>
      <c r="F462" s="2">
        <v>2</v>
      </c>
      <c r="G462" s="3">
        <f>+dataMercanciaContenedores[[#This Row],[Toneladas en contenedores embarcadas en cabotaje con carga]]+dataMercanciaContenedores[[#This Row],[Toneladas en contenedores embarcadas en cabotaje vacíos]]</f>
        <v>717</v>
      </c>
      <c r="H462" s="2">
        <v>42</v>
      </c>
      <c r="I462" s="2">
        <v>485</v>
      </c>
      <c r="J462" s="3">
        <f>+dataMercanciaContenedores[[#This Row],[Toneladas en contenedores desembarcadas en cabotaje con carga]]+dataMercanciaContenedores[[#This Row],[Toneladas en contenedores desembarcadas en cabotaje vacíos]]</f>
        <v>527</v>
      </c>
      <c r="K462" s="3">
        <f>+dataMercanciaContenedores[[#This Row],[Toneladas en contenedores embarcadas en cabotaje con carga]]+dataMercanciaContenedores[[#This Row],[Toneladas en contenedores desembarcadas en cabotaje con carga]]</f>
        <v>757</v>
      </c>
      <c r="L462" s="3">
        <f>+dataMercanciaContenedores[[#This Row],[Toneladas en contenedores embarcadas en cabotaje vacíos]]+dataMercanciaContenedores[[#This Row],[Toneladas en contenedores desembarcadas en cabotaje vacíos]]</f>
        <v>487</v>
      </c>
      <c r="M462" s="3">
        <f>+dataMercanciaContenedores[[#This Row],[TOTAL toneladas en contenedores en cabotaje con carga]]+dataMercanciaContenedores[[#This Row],[TOTAL toneladas en contenedores en cabotaje vacíos]]</f>
        <v>1244</v>
      </c>
      <c r="N462" s="2">
        <v>59510</v>
      </c>
      <c r="O462" s="2">
        <v>465</v>
      </c>
      <c r="P462" s="3">
        <f>+dataMercanciaContenedores[[#This Row],[Toneladas en contenedores embarcadas en exterior con carga]]+dataMercanciaContenedores[[#This Row],[Toneladas en contenedores embarcadas en exterior vacíos]]</f>
        <v>59975</v>
      </c>
      <c r="Q462" s="2">
        <v>30247</v>
      </c>
      <c r="R462" s="2">
        <v>3938</v>
      </c>
      <c r="S462" s="3">
        <f>+dataMercanciaContenedores[[#This Row],[Toneladas en contenedores desembarcadas en exterior con carga]]+dataMercanciaContenedores[[#This Row],[Toneladas en contenedores desembarcadas en exterior vacíos]]</f>
        <v>34185</v>
      </c>
      <c r="T462" s="3">
        <f>+dataMercanciaContenedores[[#This Row],[Toneladas en contenedores embarcadas en exterior con carga]]+dataMercanciaContenedores[[#This Row],[Toneladas en contenedores desembarcadas en exterior con carga]]</f>
        <v>89757</v>
      </c>
      <c r="U462" s="3">
        <f>+dataMercanciaContenedores[[#This Row],[Toneladas en contenedores embarcadas en exterior vacíos]]+dataMercanciaContenedores[[#This Row],[Toneladas en contenedores desembarcadas en exterior vacíos]]</f>
        <v>4403</v>
      </c>
      <c r="V462" s="3">
        <f>+dataMercanciaContenedores[[#This Row],[TOTAL toneladas en contenedores en exterior con carga]]+dataMercanciaContenedores[[#This Row],[TOTAL toneladas en contenedores en exterior vacíos]]</f>
        <v>94160</v>
      </c>
      <c r="W462" s="3">
        <f>+dataMercanciaContenedores[[#This Row],[Toneladas en contenedores embarcadas en cabotaje con carga]]+dataMercanciaContenedores[[#This Row],[Toneladas en contenedores embarcadas en exterior con carga]]</f>
        <v>60225</v>
      </c>
      <c r="X462" s="3">
        <f>+dataMercanciaContenedores[[#This Row],[Toneladas en contenedores embarcadas en cabotaje vacíos]]+dataMercanciaContenedores[[#This Row],[Toneladas en contenedores embarcadas en exterior vacíos]]</f>
        <v>467</v>
      </c>
      <c r="Y462" s="3">
        <f>+dataMercanciaContenedores[[#This Row],[TOTAL Toneladas en contenedores con carga embarcadas]]+dataMercanciaContenedores[[#This Row],[TOTAL Toneladas en contenedores vacíos embarcadas]]</f>
        <v>60692</v>
      </c>
      <c r="Z462" s="3">
        <f>+dataMercanciaContenedores[[#This Row],[Toneladas en contenedores desembarcadas en cabotaje con carga]]+dataMercanciaContenedores[[#This Row],[Toneladas en contenedores desembarcadas en exterior con carga]]</f>
        <v>30289</v>
      </c>
      <c r="AA462" s="3">
        <f>+dataMercanciaContenedores[[#This Row],[Toneladas en contenedores desembarcadas en cabotaje vacíos]]+dataMercanciaContenedores[[#This Row],[Toneladas en contenedores desembarcadas en exterior vacíos]]</f>
        <v>4423</v>
      </c>
      <c r="AB462" s="3">
        <f>+dataMercanciaContenedores[[#This Row],[TOTAL Toneladas en contenedores con carga desembarcadas]]+dataMercanciaContenedores[[#This Row],[TOTAL Toneladas en contenedores vacíos desembarcadas]]</f>
        <v>34712</v>
      </c>
      <c r="AC462" s="3">
        <f>+dataMercanciaContenedores[[#This Row],[TOTAL toneladas embarcadas en contenedor]]+dataMercanciaContenedores[[#This Row],[TOTAL toneladas desembarcadas en contenedor]]</f>
        <v>95404</v>
      </c>
    </row>
    <row r="463" spans="1:29" hidden="1" x14ac:dyDescent="0.2">
      <c r="A463" s="1">
        <v>2019</v>
      </c>
      <c r="B463" s="1" t="s">
        <v>23</v>
      </c>
      <c r="C463" s="1" t="s">
        <v>40</v>
      </c>
      <c r="D463" s="1" t="s">
        <v>41</v>
      </c>
      <c r="E463" s="2">
        <v>20445</v>
      </c>
      <c r="F463" s="2">
        <v>2487</v>
      </c>
      <c r="G463" s="3">
        <f>+dataMercanciaContenedores[[#This Row],[Toneladas en contenedores embarcadas en cabotaje con carga]]+dataMercanciaContenedores[[#This Row],[Toneladas en contenedores embarcadas en cabotaje vacíos]]</f>
        <v>22932</v>
      </c>
      <c r="H463" s="2">
        <v>879</v>
      </c>
      <c r="I463" s="2">
        <v>34169</v>
      </c>
      <c r="J463" s="3">
        <f>+dataMercanciaContenedores[[#This Row],[Toneladas en contenedores desembarcadas en cabotaje con carga]]+dataMercanciaContenedores[[#This Row],[Toneladas en contenedores desembarcadas en cabotaje vacíos]]</f>
        <v>35048</v>
      </c>
      <c r="K463" s="3">
        <f>+dataMercanciaContenedores[[#This Row],[Toneladas en contenedores embarcadas en cabotaje con carga]]+dataMercanciaContenedores[[#This Row],[Toneladas en contenedores desembarcadas en cabotaje con carga]]</f>
        <v>21324</v>
      </c>
      <c r="L463" s="3">
        <f>+dataMercanciaContenedores[[#This Row],[Toneladas en contenedores embarcadas en cabotaje vacíos]]+dataMercanciaContenedores[[#This Row],[Toneladas en contenedores desembarcadas en cabotaje vacíos]]</f>
        <v>36656</v>
      </c>
      <c r="M463" s="3">
        <f>+dataMercanciaContenedores[[#This Row],[TOTAL toneladas en contenedores en cabotaje con carga]]+dataMercanciaContenedores[[#This Row],[TOTAL toneladas en contenedores en cabotaje vacíos]]</f>
        <v>57980</v>
      </c>
      <c r="N463" s="2">
        <v>595448</v>
      </c>
      <c r="O463" s="2">
        <v>2328</v>
      </c>
      <c r="P463" s="3">
        <f>+dataMercanciaContenedores[[#This Row],[Toneladas en contenedores embarcadas en exterior con carga]]+dataMercanciaContenedores[[#This Row],[Toneladas en contenedores embarcadas en exterior vacíos]]</f>
        <v>597776</v>
      </c>
      <c r="Q463" s="2">
        <v>342187</v>
      </c>
      <c r="R463" s="2">
        <v>5481</v>
      </c>
      <c r="S463" s="3">
        <f>+dataMercanciaContenedores[[#This Row],[Toneladas en contenedores desembarcadas en exterior con carga]]+dataMercanciaContenedores[[#This Row],[Toneladas en contenedores desembarcadas en exterior vacíos]]</f>
        <v>347668</v>
      </c>
      <c r="T463" s="3">
        <f>+dataMercanciaContenedores[[#This Row],[Toneladas en contenedores embarcadas en exterior con carga]]+dataMercanciaContenedores[[#This Row],[Toneladas en contenedores desembarcadas en exterior con carga]]</f>
        <v>937635</v>
      </c>
      <c r="U463" s="3">
        <f>+dataMercanciaContenedores[[#This Row],[Toneladas en contenedores embarcadas en exterior vacíos]]+dataMercanciaContenedores[[#This Row],[Toneladas en contenedores desembarcadas en exterior vacíos]]</f>
        <v>7809</v>
      </c>
      <c r="V463" s="3">
        <f>+dataMercanciaContenedores[[#This Row],[TOTAL toneladas en contenedores en exterior con carga]]+dataMercanciaContenedores[[#This Row],[TOTAL toneladas en contenedores en exterior vacíos]]</f>
        <v>945444</v>
      </c>
      <c r="W463" s="3">
        <f>+dataMercanciaContenedores[[#This Row],[Toneladas en contenedores embarcadas en cabotaje con carga]]+dataMercanciaContenedores[[#This Row],[Toneladas en contenedores embarcadas en exterior con carga]]</f>
        <v>615893</v>
      </c>
      <c r="X463" s="3">
        <f>+dataMercanciaContenedores[[#This Row],[Toneladas en contenedores embarcadas en cabotaje vacíos]]+dataMercanciaContenedores[[#This Row],[Toneladas en contenedores embarcadas en exterior vacíos]]</f>
        <v>4815</v>
      </c>
      <c r="Y463" s="3">
        <f>+dataMercanciaContenedores[[#This Row],[TOTAL Toneladas en contenedores con carga embarcadas]]+dataMercanciaContenedores[[#This Row],[TOTAL Toneladas en contenedores vacíos embarcadas]]</f>
        <v>620708</v>
      </c>
      <c r="Z463" s="3">
        <f>+dataMercanciaContenedores[[#This Row],[Toneladas en contenedores desembarcadas en cabotaje con carga]]+dataMercanciaContenedores[[#This Row],[Toneladas en contenedores desembarcadas en exterior con carga]]</f>
        <v>343066</v>
      </c>
      <c r="AA463" s="3">
        <f>+dataMercanciaContenedores[[#This Row],[Toneladas en contenedores desembarcadas en cabotaje vacíos]]+dataMercanciaContenedores[[#This Row],[Toneladas en contenedores desembarcadas en exterior vacíos]]</f>
        <v>39650</v>
      </c>
      <c r="AB463" s="3">
        <f>+dataMercanciaContenedores[[#This Row],[TOTAL Toneladas en contenedores con carga desembarcadas]]+dataMercanciaContenedores[[#This Row],[TOTAL Toneladas en contenedores vacíos desembarcadas]]</f>
        <v>382716</v>
      </c>
      <c r="AC463" s="3">
        <f>+dataMercanciaContenedores[[#This Row],[TOTAL toneladas embarcadas en contenedor]]+dataMercanciaContenedores[[#This Row],[TOTAL toneladas desembarcadas en contenedor]]</f>
        <v>1003424</v>
      </c>
    </row>
    <row r="464" spans="1:29" hidden="1" x14ac:dyDescent="0.2">
      <c r="A464" s="1">
        <v>2019</v>
      </c>
      <c r="B464" s="1" t="s">
        <v>24</v>
      </c>
      <c r="C464" s="1" t="s">
        <v>40</v>
      </c>
      <c r="D464" s="1" t="s">
        <v>41</v>
      </c>
      <c r="E464" s="2">
        <v>311741</v>
      </c>
      <c r="F464" s="2">
        <v>288</v>
      </c>
      <c r="G464" s="3">
        <f>+dataMercanciaContenedores[[#This Row],[Toneladas en contenedores embarcadas en cabotaje con carga]]+dataMercanciaContenedores[[#This Row],[Toneladas en contenedores embarcadas en cabotaje vacíos]]</f>
        <v>312029</v>
      </c>
      <c r="H464" s="2">
        <v>35847</v>
      </c>
      <c r="I464" s="2">
        <v>61511</v>
      </c>
      <c r="J464" s="3">
        <f>+dataMercanciaContenedores[[#This Row],[Toneladas en contenedores desembarcadas en cabotaje con carga]]+dataMercanciaContenedores[[#This Row],[Toneladas en contenedores desembarcadas en cabotaje vacíos]]</f>
        <v>97358</v>
      </c>
      <c r="K464" s="3">
        <f>+dataMercanciaContenedores[[#This Row],[Toneladas en contenedores embarcadas en cabotaje con carga]]+dataMercanciaContenedores[[#This Row],[Toneladas en contenedores desembarcadas en cabotaje con carga]]</f>
        <v>347588</v>
      </c>
      <c r="L464" s="3">
        <f>+dataMercanciaContenedores[[#This Row],[Toneladas en contenedores embarcadas en cabotaje vacíos]]+dataMercanciaContenedores[[#This Row],[Toneladas en contenedores desembarcadas en cabotaje vacíos]]</f>
        <v>61799</v>
      </c>
      <c r="M464" s="3">
        <f>+dataMercanciaContenedores[[#This Row],[TOTAL toneladas en contenedores en cabotaje con carga]]+dataMercanciaContenedores[[#This Row],[TOTAL toneladas en contenedores en cabotaje vacíos]]</f>
        <v>409387</v>
      </c>
      <c r="N464" s="2">
        <v>169810</v>
      </c>
      <c r="O464" s="2">
        <v>76</v>
      </c>
      <c r="P464" s="3">
        <f>+dataMercanciaContenedores[[#This Row],[Toneladas en contenedores embarcadas en exterior con carga]]+dataMercanciaContenedores[[#This Row],[Toneladas en contenedores embarcadas en exterior vacíos]]</f>
        <v>169886</v>
      </c>
      <c r="Q464" s="2">
        <v>9608</v>
      </c>
      <c r="R464" s="2">
        <v>898</v>
      </c>
      <c r="S464" s="3">
        <f>+dataMercanciaContenedores[[#This Row],[Toneladas en contenedores desembarcadas en exterior con carga]]+dataMercanciaContenedores[[#This Row],[Toneladas en contenedores desembarcadas en exterior vacíos]]</f>
        <v>10506</v>
      </c>
      <c r="T464" s="3">
        <f>+dataMercanciaContenedores[[#This Row],[Toneladas en contenedores embarcadas en exterior con carga]]+dataMercanciaContenedores[[#This Row],[Toneladas en contenedores desembarcadas en exterior con carga]]</f>
        <v>179418</v>
      </c>
      <c r="U464" s="3">
        <f>+dataMercanciaContenedores[[#This Row],[Toneladas en contenedores embarcadas en exterior vacíos]]+dataMercanciaContenedores[[#This Row],[Toneladas en contenedores desembarcadas en exterior vacíos]]</f>
        <v>974</v>
      </c>
      <c r="V464" s="3">
        <f>+dataMercanciaContenedores[[#This Row],[TOTAL toneladas en contenedores en exterior con carga]]+dataMercanciaContenedores[[#This Row],[TOTAL toneladas en contenedores en exterior vacíos]]</f>
        <v>180392</v>
      </c>
      <c r="W464" s="3">
        <f>+dataMercanciaContenedores[[#This Row],[Toneladas en contenedores embarcadas en cabotaje con carga]]+dataMercanciaContenedores[[#This Row],[Toneladas en contenedores embarcadas en exterior con carga]]</f>
        <v>481551</v>
      </c>
      <c r="X464" s="3">
        <f>+dataMercanciaContenedores[[#This Row],[Toneladas en contenedores embarcadas en cabotaje vacíos]]+dataMercanciaContenedores[[#This Row],[Toneladas en contenedores embarcadas en exterior vacíos]]</f>
        <v>364</v>
      </c>
      <c r="Y464" s="3">
        <f>+dataMercanciaContenedores[[#This Row],[TOTAL Toneladas en contenedores con carga embarcadas]]+dataMercanciaContenedores[[#This Row],[TOTAL Toneladas en contenedores vacíos embarcadas]]</f>
        <v>481915</v>
      </c>
      <c r="Z464" s="3">
        <f>+dataMercanciaContenedores[[#This Row],[Toneladas en contenedores desembarcadas en cabotaje con carga]]+dataMercanciaContenedores[[#This Row],[Toneladas en contenedores desembarcadas en exterior con carga]]</f>
        <v>45455</v>
      </c>
      <c r="AA464" s="3">
        <f>+dataMercanciaContenedores[[#This Row],[Toneladas en contenedores desembarcadas en cabotaje vacíos]]+dataMercanciaContenedores[[#This Row],[Toneladas en contenedores desembarcadas en exterior vacíos]]</f>
        <v>62409</v>
      </c>
      <c r="AB464" s="3">
        <f>+dataMercanciaContenedores[[#This Row],[TOTAL Toneladas en contenedores con carga desembarcadas]]+dataMercanciaContenedores[[#This Row],[TOTAL Toneladas en contenedores vacíos desembarcadas]]</f>
        <v>107864</v>
      </c>
      <c r="AC464" s="3">
        <f>+dataMercanciaContenedores[[#This Row],[TOTAL toneladas embarcadas en contenedor]]+dataMercanciaContenedores[[#This Row],[TOTAL toneladas desembarcadas en contenedor]]</f>
        <v>589779</v>
      </c>
    </row>
    <row r="465" spans="1:29" hidden="1" x14ac:dyDescent="0.2">
      <c r="A465" s="1">
        <v>2019</v>
      </c>
      <c r="B465" s="1" t="s">
        <v>25</v>
      </c>
      <c r="C465" s="1" t="s">
        <v>40</v>
      </c>
      <c r="D465" s="1" t="s">
        <v>41</v>
      </c>
      <c r="E465" s="2">
        <v>780013</v>
      </c>
      <c r="F465" s="2">
        <v>424007</v>
      </c>
      <c r="G465" s="3">
        <f>+dataMercanciaContenedores[[#This Row],[Toneladas en contenedores embarcadas en cabotaje con carga]]+dataMercanciaContenedores[[#This Row],[Toneladas en contenedores embarcadas en cabotaje vacíos]]</f>
        <v>1204020</v>
      </c>
      <c r="H465" s="2">
        <v>2698440</v>
      </c>
      <c r="I465" s="2">
        <v>22030</v>
      </c>
      <c r="J465" s="3">
        <f>+dataMercanciaContenedores[[#This Row],[Toneladas en contenedores desembarcadas en cabotaje con carga]]+dataMercanciaContenedores[[#This Row],[Toneladas en contenedores desembarcadas en cabotaje vacíos]]</f>
        <v>2720470</v>
      </c>
      <c r="K465" s="3">
        <f>+dataMercanciaContenedores[[#This Row],[Toneladas en contenedores embarcadas en cabotaje con carga]]+dataMercanciaContenedores[[#This Row],[Toneladas en contenedores desembarcadas en cabotaje con carga]]</f>
        <v>3478453</v>
      </c>
      <c r="L465" s="3">
        <f>+dataMercanciaContenedores[[#This Row],[Toneladas en contenedores embarcadas en cabotaje vacíos]]+dataMercanciaContenedores[[#This Row],[Toneladas en contenedores desembarcadas en cabotaje vacíos]]</f>
        <v>446037</v>
      </c>
      <c r="M465" s="3">
        <f>+dataMercanciaContenedores[[#This Row],[TOTAL toneladas en contenedores en cabotaje con carga]]+dataMercanciaContenedores[[#This Row],[TOTAL toneladas en contenedores en cabotaje vacíos]]</f>
        <v>3924490</v>
      </c>
      <c r="N465" s="2">
        <v>3283178</v>
      </c>
      <c r="O465" s="2">
        <v>130508</v>
      </c>
      <c r="P465" s="3">
        <f>+dataMercanciaContenedores[[#This Row],[Toneladas en contenedores embarcadas en exterior con carga]]+dataMercanciaContenedores[[#This Row],[Toneladas en contenedores embarcadas en exterior vacíos]]</f>
        <v>3413686</v>
      </c>
      <c r="Q465" s="2">
        <v>3509488</v>
      </c>
      <c r="R465" s="2">
        <v>136528</v>
      </c>
      <c r="S465" s="3">
        <f>+dataMercanciaContenedores[[#This Row],[Toneladas en contenedores desembarcadas en exterior con carga]]+dataMercanciaContenedores[[#This Row],[Toneladas en contenedores desembarcadas en exterior vacíos]]</f>
        <v>3646016</v>
      </c>
      <c r="T465" s="3">
        <f>+dataMercanciaContenedores[[#This Row],[Toneladas en contenedores embarcadas en exterior con carga]]+dataMercanciaContenedores[[#This Row],[Toneladas en contenedores desembarcadas en exterior con carga]]</f>
        <v>6792666</v>
      </c>
      <c r="U465" s="3">
        <f>+dataMercanciaContenedores[[#This Row],[Toneladas en contenedores embarcadas en exterior vacíos]]+dataMercanciaContenedores[[#This Row],[Toneladas en contenedores desembarcadas en exterior vacíos]]</f>
        <v>267036</v>
      </c>
      <c r="V465" s="3">
        <f>+dataMercanciaContenedores[[#This Row],[TOTAL toneladas en contenedores en exterior con carga]]+dataMercanciaContenedores[[#This Row],[TOTAL toneladas en contenedores en exterior vacíos]]</f>
        <v>7059702</v>
      </c>
      <c r="W465" s="3">
        <f>+dataMercanciaContenedores[[#This Row],[Toneladas en contenedores embarcadas en cabotaje con carga]]+dataMercanciaContenedores[[#This Row],[Toneladas en contenedores embarcadas en exterior con carga]]</f>
        <v>4063191</v>
      </c>
      <c r="X465" s="3">
        <f>+dataMercanciaContenedores[[#This Row],[Toneladas en contenedores embarcadas en cabotaje vacíos]]+dataMercanciaContenedores[[#This Row],[Toneladas en contenedores embarcadas en exterior vacíos]]</f>
        <v>554515</v>
      </c>
      <c r="Y465" s="3">
        <f>+dataMercanciaContenedores[[#This Row],[TOTAL Toneladas en contenedores con carga embarcadas]]+dataMercanciaContenedores[[#This Row],[TOTAL Toneladas en contenedores vacíos embarcadas]]</f>
        <v>4617706</v>
      </c>
      <c r="Z465" s="3">
        <f>+dataMercanciaContenedores[[#This Row],[Toneladas en contenedores desembarcadas en cabotaje con carga]]+dataMercanciaContenedores[[#This Row],[Toneladas en contenedores desembarcadas en exterior con carga]]</f>
        <v>6207928</v>
      </c>
      <c r="AA465" s="3">
        <f>+dataMercanciaContenedores[[#This Row],[Toneladas en contenedores desembarcadas en cabotaje vacíos]]+dataMercanciaContenedores[[#This Row],[Toneladas en contenedores desembarcadas en exterior vacíos]]</f>
        <v>158558</v>
      </c>
      <c r="AB465" s="3">
        <f>+dataMercanciaContenedores[[#This Row],[TOTAL Toneladas en contenedores con carga desembarcadas]]+dataMercanciaContenedores[[#This Row],[TOTAL Toneladas en contenedores vacíos desembarcadas]]</f>
        <v>6366486</v>
      </c>
      <c r="AC465" s="3">
        <f>+dataMercanciaContenedores[[#This Row],[TOTAL toneladas embarcadas en contenedor]]+dataMercanciaContenedores[[#This Row],[TOTAL toneladas desembarcadas en contenedor]]</f>
        <v>10984192</v>
      </c>
    </row>
    <row r="466" spans="1:29" hidden="1" x14ac:dyDescent="0.2">
      <c r="A466" s="1">
        <v>2019</v>
      </c>
      <c r="B466" s="1" t="s">
        <v>26</v>
      </c>
      <c r="C466" s="1" t="s">
        <v>40</v>
      </c>
      <c r="D466" s="1" t="s">
        <v>41</v>
      </c>
      <c r="E466" s="2">
        <v>78562</v>
      </c>
      <c r="F466" s="2">
        <v>2050</v>
      </c>
      <c r="G466" s="3">
        <f>+dataMercanciaContenedores[[#This Row],[Toneladas en contenedores embarcadas en cabotaje con carga]]+dataMercanciaContenedores[[#This Row],[Toneladas en contenedores embarcadas en cabotaje vacíos]]</f>
        <v>80612</v>
      </c>
      <c r="H466" s="2">
        <v>6480</v>
      </c>
      <c r="I466" s="2">
        <v>11476</v>
      </c>
      <c r="J466" s="3">
        <f>+dataMercanciaContenedores[[#This Row],[Toneladas en contenedores desembarcadas en cabotaje con carga]]+dataMercanciaContenedores[[#This Row],[Toneladas en contenedores desembarcadas en cabotaje vacíos]]</f>
        <v>17956</v>
      </c>
      <c r="K466" s="3">
        <f>+dataMercanciaContenedores[[#This Row],[Toneladas en contenedores embarcadas en cabotaje con carga]]+dataMercanciaContenedores[[#This Row],[Toneladas en contenedores desembarcadas en cabotaje con carga]]</f>
        <v>85042</v>
      </c>
      <c r="L466" s="3">
        <f>+dataMercanciaContenedores[[#This Row],[Toneladas en contenedores embarcadas en cabotaje vacíos]]+dataMercanciaContenedores[[#This Row],[Toneladas en contenedores desembarcadas en cabotaje vacíos]]</f>
        <v>13526</v>
      </c>
      <c r="M466" s="3">
        <f>+dataMercanciaContenedores[[#This Row],[TOTAL toneladas en contenedores en cabotaje con carga]]+dataMercanciaContenedores[[#This Row],[TOTAL toneladas en contenedores en cabotaje vacíos]]</f>
        <v>98568</v>
      </c>
      <c r="N466" s="2">
        <v>593350</v>
      </c>
      <c r="O466" s="2">
        <v>127394</v>
      </c>
      <c r="P466" s="3">
        <f>+dataMercanciaContenedores[[#This Row],[Toneladas en contenedores embarcadas en exterior con carga]]+dataMercanciaContenedores[[#This Row],[Toneladas en contenedores embarcadas en exterior vacíos]]</f>
        <v>720744</v>
      </c>
      <c r="Q466" s="2">
        <v>478133</v>
      </c>
      <c r="R466" s="2">
        <v>134527</v>
      </c>
      <c r="S466" s="3">
        <f>+dataMercanciaContenedores[[#This Row],[Toneladas en contenedores desembarcadas en exterior con carga]]+dataMercanciaContenedores[[#This Row],[Toneladas en contenedores desembarcadas en exterior vacíos]]</f>
        <v>612660</v>
      </c>
      <c r="T466" s="3">
        <f>+dataMercanciaContenedores[[#This Row],[Toneladas en contenedores embarcadas en exterior con carga]]+dataMercanciaContenedores[[#This Row],[Toneladas en contenedores desembarcadas en exterior con carga]]</f>
        <v>1071483</v>
      </c>
      <c r="U466" s="3">
        <f>+dataMercanciaContenedores[[#This Row],[Toneladas en contenedores embarcadas en exterior vacíos]]+dataMercanciaContenedores[[#This Row],[Toneladas en contenedores desembarcadas en exterior vacíos]]</f>
        <v>261921</v>
      </c>
      <c r="V466" s="3">
        <f>+dataMercanciaContenedores[[#This Row],[TOTAL toneladas en contenedores en exterior con carga]]+dataMercanciaContenedores[[#This Row],[TOTAL toneladas en contenedores en exterior vacíos]]</f>
        <v>1333404</v>
      </c>
      <c r="W466" s="3">
        <f>+dataMercanciaContenedores[[#This Row],[Toneladas en contenedores embarcadas en cabotaje con carga]]+dataMercanciaContenedores[[#This Row],[Toneladas en contenedores embarcadas en exterior con carga]]</f>
        <v>671912</v>
      </c>
      <c r="X466" s="3">
        <f>+dataMercanciaContenedores[[#This Row],[Toneladas en contenedores embarcadas en cabotaje vacíos]]+dataMercanciaContenedores[[#This Row],[Toneladas en contenedores embarcadas en exterior vacíos]]</f>
        <v>129444</v>
      </c>
      <c r="Y466" s="3">
        <f>+dataMercanciaContenedores[[#This Row],[TOTAL Toneladas en contenedores con carga embarcadas]]+dataMercanciaContenedores[[#This Row],[TOTAL Toneladas en contenedores vacíos embarcadas]]</f>
        <v>801356</v>
      </c>
      <c r="Z466" s="3">
        <f>+dataMercanciaContenedores[[#This Row],[Toneladas en contenedores desembarcadas en cabotaje con carga]]+dataMercanciaContenedores[[#This Row],[Toneladas en contenedores desembarcadas en exterior con carga]]</f>
        <v>484613</v>
      </c>
      <c r="AA466" s="3">
        <f>+dataMercanciaContenedores[[#This Row],[Toneladas en contenedores desembarcadas en cabotaje vacíos]]+dataMercanciaContenedores[[#This Row],[Toneladas en contenedores desembarcadas en exterior vacíos]]</f>
        <v>146003</v>
      </c>
      <c r="AB466" s="3">
        <f>+dataMercanciaContenedores[[#This Row],[TOTAL Toneladas en contenedores con carga desembarcadas]]+dataMercanciaContenedores[[#This Row],[TOTAL Toneladas en contenedores vacíos desembarcadas]]</f>
        <v>630616</v>
      </c>
      <c r="AC466" s="3">
        <f>+dataMercanciaContenedores[[#This Row],[TOTAL toneladas embarcadas en contenedor]]+dataMercanciaContenedores[[#This Row],[TOTAL toneladas desembarcadas en contenedor]]</f>
        <v>1431972</v>
      </c>
    </row>
    <row r="467" spans="1:29" hidden="1" x14ac:dyDescent="0.2">
      <c r="A467" s="1">
        <v>2019</v>
      </c>
      <c r="B467" s="1" t="s">
        <v>27</v>
      </c>
      <c r="C467" s="1" t="s">
        <v>40</v>
      </c>
      <c r="D467" s="1" t="s">
        <v>41</v>
      </c>
      <c r="E467" s="2">
        <v>267</v>
      </c>
      <c r="F467" s="2">
        <v>10584</v>
      </c>
      <c r="G467" s="3">
        <f>+dataMercanciaContenedores[[#This Row],[Toneladas en contenedores embarcadas en cabotaje con carga]]+dataMercanciaContenedores[[#This Row],[Toneladas en contenedores embarcadas en cabotaje vacíos]]</f>
        <v>10851</v>
      </c>
      <c r="H467" s="2">
        <v>17011</v>
      </c>
      <c r="I467" s="2">
        <v>104</v>
      </c>
      <c r="J467" s="3">
        <f>+dataMercanciaContenedores[[#This Row],[Toneladas en contenedores desembarcadas en cabotaje con carga]]+dataMercanciaContenedores[[#This Row],[Toneladas en contenedores desembarcadas en cabotaje vacíos]]</f>
        <v>17115</v>
      </c>
      <c r="K467" s="3">
        <f>+dataMercanciaContenedores[[#This Row],[Toneladas en contenedores embarcadas en cabotaje con carga]]+dataMercanciaContenedores[[#This Row],[Toneladas en contenedores desembarcadas en cabotaje con carga]]</f>
        <v>17278</v>
      </c>
      <c r="L467" s="3">
        <f>+dataMercanciaContenedores[[#This Row],[Toneladas en contenedores embarcadas en cabotaje vacíos]]+dataMercanciaContenedores[[#This Row],[Toneladas en contenedores desembarcadas en cabotaje vacíos]]</f>
        <v>10688</v>
      </c>
      <c r="M467" s="3">
        <f>+dataMercanciaContenedores[[#This Row],[TOTAL toneladas en contenedores en cabotaje con carga]]+dataMercanciaContenedores[[#This Row],[TOTAL toneladas en contenedores en cabotaje vacíos]]</f>
        <v>27966</v>
      </c>
      <c r="N467" s="2">
        <v>378263</v>
      </c>
      <c r="O467" s="2">
        <v>14903</v>
      </c>
      <c r="P467" s="3">
        <f>+dataMercanciaContenedores[[#This Row],[Toneladas en contenedores embarcadas en exterior con carga]]+dataMercanciaContenedores[[#This Row],[Toneladas en contenedores embarcadas en exterior vacíos]]</f>
        <v>393166</v>
      </c>
      <c r="Q467" s="2">
        <v>446022</v>
      </c>
      <c r="R467" s="2">
        <v>6756</v>
      </c>
      <c r="S467" s="3">
        <f>+dataMercanciaContenedores[[#This Row],[Toneladas en contenedores desembarcadas en exterior con carga]]+dataMercanciaContenedores[[#This Row],[Toneladas en contenedores desembarcadas en exterior vacíos]]</f>
        <v>452778</v>
      </c>
      <c r="T467" s="3">
        <f>+dataMercanciaContenedores[[#This Row],[Toneladas en contenedores embarcadas en exterior con carga]]+dataMercanciaContenedores[[#This Row],[Toneladas en contenedores desembarcadas en exterior con carga]]</f>
        <v>824285</v>
      </c>
      <c r="U467" s="3">
        <f>+dataMercanciaContenedores[[#This Row],[Toneladas en contenedores embarcadas en exterior vacíos]]+dataMercanciaContenedores[[#This Row],[Toneladas en contenedores desembarcadas en exterior vacíos]]</f>
        <v>21659</v>
      </c>
      <c r="V467" s="3">
        <f>+dataMercanciaContenedores[[#This Row],[TOTAL toneladas en contenedores en exterior con carga]]+dataMercanciaContenedores[[#This Row],[TOTAL toneladas en contenedores en exterior vacíos]]</f>
        <v>845944</v>
      </c>
      <c r="W467" s="3">
        <f>+dataMercanciaContenedores[[#This Row],[Toneladas en contenedores embarcadas en cabotaje con carga]]+dataMercanciaContenedores[[#This Row],[Toneladas en contenedores embarcadas en exterior con carga]]</f>
        <v>378530</v>
      </c>
      <c r="X467" s="3">
        <f>+dataMercanciaContenedores[[#This Row],[Toneladas en contenedores embarcadas en cabotaje vacíos]]+dataMercanciaContenedores[[#This Row],[Toneladas en contenedores embarcadas en exterior vacíos]]</f>
        <v>25487</v>
      </c>
      <c r="Y467" s="3">
        <f>+dataMercanciaContenedores[[#This Row],[TOTAL Toneladas en contenedores con carga embarcadas]]+dataMercanciaContenedores[[#This Row],[TOTAL Toneladas en contenedores vacíos embarcadas]]</f>
        <v>404017</v>
      </c>
      <c r="Z467" s="3">
        <f>+dataMercanciaContenedores[[#This Row],[Toneladas en contenedores desembarcadas en cabotaje con carga]]+dataMercanciaContenedores[[#This Row],[Toneladas en contenedores desembarcadas en exterior con carga]]</f>
        <v>463033</v>
      </c>
      <c r="AA467" s="3">
        <f>+dataMercanciaContenedores[[#This Row],[Toneladas en contenedores desembarcadas en cabotaje vacíos]]+dataMercanciaContenedores[[#This Row],[Toneladas en contenedores desembarcadas en exterior vacíos]]</f>
        <v>6860</v>
      </c>
      <c r="AB467" s="3">
        <f>+dataMercanciaContenedores[[#This Row],[TOTAL Toneladas en contenedores con carga desembarcadas]]+dataMercanciaContenedores[[#This Row],[TOTAL Toneladas en contenedores vacíos desembarcadas]]</f>
        <v>469893</v>
      </c>
      <c r="AC467" s="3">
        <f>+dataMercanciaContenedores[[#This Row],[TOTAL toneladas embarcadas en contenedor]]+dataMercanciaContenedores[[#This Row],[TOTAL toneladas desembarcadas en contenedor]]</f>
        <v>873910</v>
      </c>
    </row>
    <row r="468" spans="1:29" hidden="1" x14ac:dyDescent="0.2">
      <c r="A468" s="1">
        <v>2019</v>
      </c>
      <c r="B468" s="1" t="s">
        <v>28</v>
      </c>
      <c r="C468" s="1" t="s">
        <v>40</v>
      </c>
      <c r="D468" s="1" t="s">
        <v>41</v>
      </c>
      <c r="E468" s="2">
        <v>7311</v>
      </c>
      <c r="F468" s="2">
        <v>16709</v>
      </c>
      <c r="G468" s="3">
        <f>+dataMercanciaContenedores[[#This Row],[Toneladas en contenedores embarcadas en cabotaje con carga]]+dataMercanciaContenedores[[#This Row],[Toneladas en contenedores embarcadas en cabotaje vacíos]]</f>
        <v>24020</v>
      </c>
      <c r="H468" s="2">
        <v>63619</v>
      </c>
      <c r="I468" s="2">
        <v>62</v>
      </c>
      <c r="J468" s="3">
        <f>+dataMercanciaContenedores[[#This Row],[Toneladas en contenedores desembarcadas en cabotaje con carga]]+dataMercanciaContenedores[[#This Row],[Toneladas en contenedores desembarcadas en cabotaje vacíos]]</f>
        <v>63681</v>
      </c>
      <c r="K468" s="3">
        <f>+dataMercanciaContenedores[[#This Row],[Toneladas en contenedores embarcadas en cabotaje con carga]]+dataMercanciaContenedores[[#This Row],[Toneladas en contenedores desembarcadas en cabotaje con carga]]</f>
        <v>70930</v>
      </c>
      <c r="L468" s="3">
        <f>+dataMercanciaContenedores[[#This Row],[Toneladas en contenedores embarcadas en cabotaje vacíos]]+dataMercanciaContenedores[[#This Row],[Toneladas en contenedores desembarcadas en cabotaje vacíos]]</f>
        <v>16771</v>
      </c>
      <c r="M468" s="3">
        <f>+dataMercanciaContenedores[[#This Row],[TOTAL toneladas en contenedores en cabotaje con carga]]+dataMercanciaContenedores[[#This Row],[TOTAL toneladas en contenedores en cabotaje vacíos]]</f>
        <v>87701</v>
      </c>
      <c r="N468" s="2">
        <v>2894</v>
      </c>
      <c r="O468" s="2">
        <v>14</v>
      </c>
      <c r="P468" s="3">
        <f>+dataMercanciaContenedores[[#This Row],[Toneladas en contenedores embarcadas en exterior con carga]]+dataMercanciaContenedores[[#This Row],[Toneladas en contenedores embarcadas en exterior vacíos]]</f>
        <v>2908</v>
      </c>
      <c r="Q468" s="2">
        <v>47741</v>
      </c>
      <c r="R468" s="2">
        <v>0</v>
      </c>
      <c r="S468" s="3">
        <f>+dataMercanciaContenedores[[#This Row],[Toneladas en contenedores desembarcadas en exterior con carga]]+dataMercanciaContenedores[[#This Row],[Toneladas en contenedores desembarcadas en exterior vacíos]]</f>
        <v>47741</v>
      </c>
      <c r="T468" s="3">
        <f>+dataMercanciaContenedores[[#This Row],[Toneladas en contenedores embarcadas en exterior con carga]]+dataMercanciaContenedores[[#This Row],[Toneladas en contenedores desembarcadas en exterior con carga]]</f>
        <v>50635</v>
      </c>
      <c r="U468" s="3">
        <f>+dataMercanciaContenedores[[#This Row],[Toneladas en contenedores embarcadas en exterior vacíos]]+dataMercanciaContenedores[[#This Row],[Toneladas en contenedores desembarcadas en exterior vacíos]]</f>
        <v>14</v>
      </c>
      <c r="V468" s="3">
        <f>+dataMercanciaContenedores[[#This Row],[TOTAL toneladas en contenedores en exterior con carga]]+dataMercanciaContenedores[[#This Row],[TOTAL toneladas en contenedores en exterior vacíos]]</f>
        <v>50649</v>
      </c>
      <c r="W468" s="3">
        <f>+dataMercanciaContenedores[[#This Row],[Toneladas en contenedores embarcadas en cabotaje con carga]]+dataMercanciaContenedores[[#This Row],[Toneladas en contenedores embarcadas en exterior con carga]]</f>
        <v>10205</v>
      </c>
      <c r="X468" s="3">
        <f>+dataMercanciaContenedores[[#This Row],[Toneladas en contenedores embarcadas en cabotaje vacíos]]+dataMercanciaContenedores[[#This Row],[Toneladas en contenedores embarcadas en exterior vacíos]]</f>
        <v>16723</v>
      </c>
      <c r="Y468" s="3">
        <f>+dataMercanciaContenedores[[#This Row],[TOTAL Toneladas en contenedores con carga embarcadas]]+dataMercanciaContenedores[[#This Row],[TOTAL Toneladas en contenedores vacíos embarcadas]]</f>
        <v>26928</v>
      </c>
      <c r="Z468" s="3">
        <f>+dataMercanciaContenedores[[#This Row],[Toneladas en contenedores desembarcadas en cabotaje con carga]]+dataMercanciaContenedores[[#This Row],[Toneladas en contenedores desembarcadas en exterior con carga]]</f>
        <v>111360</v>
      </c>
      <c r="AA468" s="3">
        <f>+dataMercanciaContenedores[[#This Row],[Toneladas en contenedores desembarcadas en cabotaje vacíos]]+dataMercanciaContenedores[[#This Row],[Toneladas en contenedores desembarcadas en exterior vacíos]]</f>
        <v>62</v>
      </c>
      <c r="AB468" s="3">
        <f>+dataMercanciaContenedores[[#This Row],[TOTAL Toneladas en contenedores con carga desembarcadas]]+dataMercanciaContenedores[[#This Row],[TOTAL Toneladas en contenedores vacíos desembarcadas]]</f>
        <v>111422</v>
      </c>
      <c r="AC468" s="3">
        <f>+dataMercanciaContenedores[[#This Row],[TOTAL toneladas embarcadas en contenedor]]+dataMercanciaContenedores[[#This Row],[TOTAL toneladas desembarcadas en contenedor]]</f>
        <v>138350</v>
      </c>
    </row>
    <row r="469" spans="1:29" hidden="1" x14ac:dyDescent="0.2">
      <c r="A469" s="1">
        <v>2019</v>
      </c>
      <c r="B469" s="1" t="s">
        <v>29</v>
      </c>
      <c r="C469" s="1" t="s">
        <v>40</v>
      </c>
      <c r="D469" s="1" t="s">
        <v>41</v>
      </c>
      <c r="E469" s="2">
        <v>0</v>
      </c>
      <c r="F469" s="2">
        <v>0</v>
      </c>
      <c r="G469" s="3">
        <f>+dataMercanciaContenedores[[#This Row],[Toneladas en contenedores embarcadas en cabotaje con carga]]+dataMercanciaContenedores[[#This Row],[Toneladas en contenedores embarcadas en cabotaje vacíos]]</f>
        <v>0</v>
      </c>
      <c r="H469" s="2">
        <v>0</v>
      </c>
      <c r="I469" s="2">
        <v>0</v>
      </c>
      <c r="J469" s="3">
        <f>+dataMercanciaContenedores[[#This Row],[Toneladas en contenedores desembarcadas en cabotaje con carga]]+dataMercanciaContenedores[[#This Row],[Toneladas en contenedores desembarcadas en cabotaje vacíos]]</f>
        <v>0</v>
      </c>
      <c r="K469" s="3">
        <f>+dataMercanciaContenedores[[#This Row],[Toneladas en contenedores embarcadas en cabotaje con carga]]+dataMercanciaContenedores[[#This Row],[Toneladas en contenedores desembarcadas en cabotaje con carga]]</f>
        <v>0</v>
      </c>
      <c r="L469" s="3">
        <f>+dataMercanciaContenedores[[#This Row],[Toneladas en contenedores embarcadas en cabotaje vacíos]]+dataMercanciaContenedores[[#This Row],[Toneladas en contenedores desembarcadas en cabotaje vacíos]]</f>
        <v>0</v>
      </c>
      <c r="M469" s="3">
        <f>+dataMercanciaContenedores[[#This Row],[TOTAL toneladas en contenedores en cabotaje con carga]]+dataMercanciaContenedores[[#This Row],[TOTAL toneladas en contenedores en cabotaje vacíos]]</f>
        <v>0</v>
      </c>
      <c r="N469" s="2">
        <v>2837</v>
      </c>
      <c r="O469" s="2">
        <v>75</v>
      </c>
      <c r="P469" s="3">
        <f>+dataMercanciaContenedores[[#This Row],[Toneladas en contenedores embarcadas en exterior con carga]]+dataMercanciaContenedores[[#This Row],[Toneladas en contenedores embarcadas en exterior vacíos]]</f>
        <v>2912</v>
      </c>
      <c r="Q469" s="2">
        <f>1746-16</f>
        <v>1730</v>
      </c>
      <c r="R469" s="2">
        <v>330</v>
      </c>
      <c r="S469" s="3">
        <f>+dataMercanciaContenedores[[#This Row],[Toneladas en contenedores desembarcadas en exterior con carga]]+dataMercanciaContenedores[[#This Row],[Toneladas en contenedores desembarcadas en exterior vacíos]]</f>
        <v>2060</v>
      </c>
      <c r="T469" s="3">
        <f>+dataMercanciaContenedores[[#This Row],[Toneladas en contenedores embarcadas en exterior con carga]]+dataMercanciaContenedores[[#This Row],[Toneladas en contenedores desembarcadas en exterior con carga]]</f>
        <v>4567</v>
      </c>
      <c r="U469" s="3">
        <f>+dataMercanciaContenedores[[#This Row],[Toneladas en contenedores embarcadas en exterior vacíos]]+dataMercanciaContenedores[[#This Row],[Toneladas en contenedores desembarcadas en exterior vacíos]]</f>
        <v>405</v>
      </c>
      <c r="V469" s="3">
        <f>+dataMercanciaContenedores[[#This Row],[TOTAL toneladas en contenedores en exterior con carga]]+dataMercanciaContenedores[[#This Row],[TOTAL toneladas en contenedores en exterior vacíos]]</f>
        <v>4972</v>
      </c>
      <c r="W469" s="3">
        <f>+dataMercanciaContenedores[[#This Row],[Toneladas en contenedores embarcadas en cabotaje con carga]]+dataMercanciaContenedores[[#This Row],[Toneladas en contenedores embarcadas en exterior con carga]]</f>
        <v>2837</v>
      </c>
      <c r="X469" s="3">
        <f>+dataMercanciaContenedores[[#This Row],[Toneladas en contenedores embarcadas en cabotaje vacíos]]+dataMercanciaContenedores[[#This Row],[Toneladas en contenedores embarcadas en exterior vacíos]]</f>
        <v>75</v>
      </c>
      <c r="Y469" s="3">
        <f>+dataMercanciaContenedores[[#This Row],[TOTAL Toneladas en contenedores con carga embarcadas]]+dataMercanciaContenedores[[#This Row],[TOTAL Toneladas en contenedores vacíos embarcadas]]</f>
        <v>2912</v>
      </c>
      <c r="Z469" s="3">
        <f>+dataMercanciaContenedores[[#This Row],[Toneladas en contenedores desembarcadas en cabotaje con carga]]+dataMercanciaContenedores[[#This Row],[Toneladas en contenedores desembarcadas en exterior con carga]]</f>
        <v>1730</v>
      </c>
      <c r="AA469" s="3">
        <f>+dataMercanciaContenedores[[#This Row],[Toneladas en contenedores desembarcadas en cabotaje vacíos]]+dataMercanciaContenedores[[#This Row],[Toneladas en contenedores desembarcadas en exterior vacíos]]</f>
        <v>330</v>
      </c>
      <c r="AB469" s="3">
        <f>+dataMercanciaContenedores[[#This Row],[TOTAL Toneladas en contenedores con carga desembarcadas]]+dataMercanciaContenedores[[#This Row],[TOTAL Toneladas en contenedores vacíos desembarcadas]]</f>
        <v>2060</v>
      </c>
      <c r="AC469" s="3">
        <f>+dataMercanciaContenedores[[#This Row],[TOTAL toneladas embarcadas en contenedor]]+dataMercanciaContenedores[[#This Row],[TOTAL toneladas desembarcadas en contenedor]]</f>
        <v>4972</v>
      </c>
    </row>
    <row r="470" spans="1:29" hidden="1" x14ac:dyDescent="0.2">
      <c r="A470" s="1">
        <v>2019</v>
      </c>
      <c r="B470" s="1" t="s">
        <v>30</v>
      </c>
      <c r="C470" s="1" t="s">
        <v>40</v>
      </c>
      <c r="D470" s="1" t="s">
        <v>41</v>
      </c>
      <c r="E470" s="2">
        <v>0</v>
      </c>
      <c r="F470" s="2">
        <v>0</v>
      </c>
      <c r="G470" s="3">
        <f>+dataMercanciaContenedores[[#This Row],[Toneladas en contenedores embarcadas en cabotaje con carga]]+dataMercanciaContenedores[[#This Row],[Toneladas en contenedores embarcadas en cabotaje vacíos]]</f>
        <v>0</v>
      </c>
      <c r="H470" s="2">
        <v>0</v>
      </c>
      <c r="I470" s="2">
        <v>0</v>
      </c>
      <c r="J470" s="3">
        <f>+dataMercanciaContenedores[[#This Row],[Toneladas en contenedores desembarcadas en cabotaje con carga]]+dataMercanciaContenedores[[#This Row],[Toneladas en contenedores desembarcadas en cabotaje vacíos]]</f>
        <v>0</v>
      </c>
      <c r="K470" s="3">
        <f>+dataMercanciaContenedores[[#This Row],[Toneladas en contenedores embarcadas en cabotaje con carga]]+dataMercanciaContenedores[[#This Row],[Toneladas en contenedores desembarcadas en cabotaje con carga]]</f>
        <v>0</v>
      </c>
      <c r="L470" s="3">
        <f>+dataMercanciaContenedores[[#This Row],[Toneladas en contenedores embarcadas en cabotaje vacíos]]+dataMercanciaContenedores[[#This Row],[Toneladas en contenedores desembarcadas en cabotaje vacíos]]</f>
        <v>0</v>
      </c>
      <c r="M470" s="3">
        <f>+dataMercanciaContenedores[[#This Row],[TOTAL toneladas en contenedores en cabotaje con carga]]+dataMercanciaContenedores[[#This Row],[TOTAL toneladas en contenedores en cabotaje vacíos]]</f>
        <v>0</v>
      </c>
      <c r="N470" s="2">
        <v>0</v>
      </c>
      <c r="O470" s="2">
        <v>0</v>
      </c>
      <c r="P470" s="3">
        <f>+dataMercanciaContenedores[[#This Row],[Toneladas en contenedores embarcadas en exterior con carga]]+dataMercanciaContenedores[[#This Row],[Toneladas en contenedores embarcadas en exterior vacíos]]</f>
        <v>0</v>
      </c>
      <c r="Q470" s="2">
        <v>0</v>
      </c>
      <c r="R470" s="2">
        <v>0</v>
      </c>
      <c r="S470" s="3">
        <f>+dataMercanciaContenedores[[#This Row],[Toneladas en contenedores desembarcadas en exterior con carga]]+dataMercanciaContenedores[[#This Row],[Toneladas en contenedores desembarcadas en exterior vacíos]]</f>
        <v>0</v>
      </c>
      <c r="T470" s="3">
        <f>+dataMercanciaContenedores[[#This Row],[Toneladas en contenedores embarcadas en exterior con carga]]+dataMercanciaContenedores[[#This Row],[Toneladas en contenedores desembarcadas en exterior con carga]]</f>
        <v>0</v>
      </c>
      <c r="U470" s="3">
        <f>+dataMercanciaContenedores[[#This Row],[Toneladas en contenedores embarcadas en exterior vacíos]]+dataMercanciaContenedores[[#This Row],[Toneladas en contenedores desembarcadas en exterior vacíos]]</f>
        <v>0</v>
      </c>
      <c r="V470" s="3">
        <f>+dataMercanciaContenedores[[#This Row],[TOTAL toneladas en contenedores en exterior con carga]]+dataMercanciaContenedores[[#This Row],[TOTAL toneladas en contenedores en exterior vacíos]]</f>
        <v>0</v>
      </c>
      <c r="W470" s="3">
        <f>+dataMercanciaContenedores[[#This Row],[Toneladas en contenedores embarcadas en cabotaje con carga]]+dataMercanciaContenedores[[#This Row],[Toneladas en contenedores embarcadas en exterior con carga]]</f>
        <v>0</v>
      </c>
      <c r="X470" s="3">
        <f>+dataMercanciaContenedores[[#This Row],[Toneladas en contenedores embarcadas en cabotaje vacíos]]+dataMercanciaContenedores[[#This Row],[Toneladas en contenedores embarcadas en exterior vacíos]]</f>
        <v>0</v>
      </c>
      <c r="Y470" s="3">
        <f>+dataMercanciaContenedores[[#This Row],[TOTAL Toneladas en contenedores con carga embarcadas]]+dataMercanciaContenedores[[#This Row],[TOTAL Toneladas en contenedores vacíos embarcadas]]</f>
        <v>0</v>
      </c>
      <c r="Z470" s="3">
        <f>+dataMercanciaContenedores[[#This Row],[Toneladas en contenedores desembarcadas en cabotaje con carga]]+dataMercanciaContenedores[[#This Row],[Toneladas en contenedores desembarcadas en exterior con carga]]</f>
        <v>0</v>
      </c>
      <c r="AA470" s="3">
        <f>+dataMercanciaContenedores[[#This Row],[Toneladas en contenedores desembarcadas en cabotaje vacíos]]+dataMercanciaContenedores[[#This Row],[Toneladas en contenedores desembarcadas en exterior vacíos]]</f>
        <v>0</v>
      </c>
      <c r="AB470" s="3">
        <f>+dataMercanciaContenedores[[#This Row],[TOTAL Toneladas en contenedores con carga desembarcadas]]+dataMercanciaContenedores[[#This Row],[TOTAL Toneladas en contenedores vacíos desembarcadas]]</f>
        <v>0</v>
      </c>
      <c r="AC470" s="3">
        <f>+dataMercanciaContenedores[[#This Row],[TOTAL toneladas embarcadas en contenedor]]+dataMercanciaContenedores[[#This Row],[TOTAL toneladas desembarcadas en contenedor]]</f>
        <v>0</v>
      </c>
    </row>
    <row r="471" spans="1:29" hidden="1" x14ac:dyDescent="0.2">
      <c r="A471" s="1">
        <v>2019</v>
      </c>
      <c r="B471" s="1" t="s">
        <v>31</v>
      </c>
      <c r="C471" s="1" t="s">
        <v>40</v>
      </c>
      <c r="D471" s="1" t="s">
        <v>41</v>
      </c>
      <c r="E471" s="2">
        <f>592790</f>
        <v>592790</v>
      </c>
      <c r="F471" s="2">
        <v>315987</v>
      </c>
      <c r="G471" s="3">
        <f>+dataMercanciaContenedores[[#This Row],[Toneladas en contenedores embarcadas en cabotaje con carga]]+dataMercanciaContenedores[[#This Row],[Toneladas en contenedores embarcadas en cabotaje vacíos]]</f>
        <v>908777</v>
      </c>
      <c r="H471" s="2">
        <v>1825201</v>
      </c>
      <c r="I471" s="2">
        <v>24904</v>
      </c>
      <c r="J471" s="3">
        <f>+dataMercanciaContenedores[[#This Row],[Toneladas en contenedores desembarcadas en cabotaje con carga]]+dataMercanciaContenedores[[#This Row],[Toneladas en contenedores desembarcadas en cabotaje vacíos]]</f>
        <v>1850105</v>
      </c>
      <c r="K471" s="3">
        <f>+dataMercanciaContenedores[[#This Row],[Toneladas en contenedores embarcadas en cabotaje con carga]]+dataMercanciaContenedores[[#This Row],[Toneladas en contenedores desembarcadas en cabotaje con carga]]</f>
        <v>2417991</v>
      </c>
      <c r="L471" s="3">
        <f>+dataMercanciaContenedores[[#This Row],[Toneladas en contenedores embarcadas en cabotaje vacíos]]+dataMercanciaContenedores[[#This Row],[Toneladas en contenedores desembarcadas en cabotaje vacíos]]</f>
        <v>340891</v>
      </c>
      <c r="M471" s="3">
        <f>+dataMercanciaContenedores[[#This Row],[TOTAL toneladas en contenedores en cabotaje con carga]]+dataMercanciaContenedores[[#This Row],[TOTAL toneladas en contenedores en cabotaje vacíos]]</f>
        <v>2758882</v>
      </c>
      <c r="N471" s="2">
        <v>95087</v>
      </c>
      <c r="O471" s="2">
        <v>12910</v>
      </c>
      <c r="P471" s="3">
        <f>+dataMercanciaContenedores[[#This Row],[Toneladas en contenedores embarcadas en exterior con carga]]+dataMercanciaContenedores[[#This Row],[Toneladas en contenedores embarcadas en exterior vacíos]]</f>
        <v>107997</v>
      </c>
      <c r="Q471" s="2">
        <v>444901</v>
      </c>
      <c r="R471" s="2">
        <v>487</v>
      </c>
      <c r="S471" s="3">
        <f>+dataMercanciaContenedores[[#This Row],[Toneladas en contenedores desembarcadas en exterior con carga]]+dataMercanciaContenedores[[#This Row],[Toneladas en contenedores desembarcadas en exterior vacíos]]</f>
        <v>445388</v>
      </c>
      <c r="T471" s="3">
        <f>+dataMercanciaContenedores[[#This Row],[Toneladas en contenedores embarcadas en exterior con carga]]+dataMercanciaContenedores[[#This Row],[Toneladas en contenedores desembarcadas en exterior con carga]]</f>
        <v>539988</v>
      </c>
      <c r="U471" s="3">
        <f>+dataMercanciaContenedores[[#This Row],[Toneladas en contenedores embarcadas en exterior vacíos]]+dataMercanciaContenedores[[#This Row],[Toneladas en contenedores desembarcadas en exterior vacíos]]</f>
        <v>13397</v>
      </c>
      <c r="V471" s="3">
        <f>+dataMercanciaContenedores[[#This Row],[TOTAL toneladas en contenedores en exterior con carga]]+dataMercanciaContenedores[[#This Row],[TOTAL toneladas en contenedores en exterior vacíos]]</f>
        <v>553385</v>
      </c>
      <c r="W471" s="3">
        <f>+dataMercanciaContenedores[[#This Row],[Toneladas en contenedores embarcadas en cabotaje con carga]]+dataMercanciaContenedores[[#This Row],[Toneladas en contenedores embarcadas en exterior con carga]]</f>
        <v>687877</v>
      </c>
      <c r="X471" s="3">
        <f>+dataMercanciaContenedores[[#This Row],[Toneladas en contenedores embarcadas en cabotaje vacíos]]+dataMercanciaContenedores[[#This Row],[Toneladas en contenedores embarcadas en exterior vacíos]]</f>
        <v>328897</v>
      </c>
      <c r="Y471" s="3">
        <f>+dataMercanciaContenedores[[#This Row],[TOTAL Toneladas en contenedores con carga embarcadas]]+dataMercanciaContenedores[[#This Row],[TOTAL Toneladas en contenedores vacíos embarcadas]]</f>
        <v>1016774</v>
      </c>
      <c r="Z471" s="3">
        <f>+dataMercanciaContenedores[[#This Row],[Toneladas en contenedores desembarcadas en cabotaje con carga]]+dataMercanciaContenedores[[#This Row],[Toneladas en contenedores desembarcadas en exterior con carga]]</f>
        <v>2270102</v>
      </c>
      <c r="AA471" s="3">
        <f>+dataMercanciaContenedores[[#This Row],[Toneladas en contenedores desembarcadas en cabotaje vacíos]]+dataMercanciaContenedores[[#This Row],[Toneladas en contenedores desembarcadas en exterior vacíos]]</f>
        <v>25391</v>
      </c>
      <c r="AB471" s="3">
        <f>+dataMercanciaContenedores[[#This Row],[TOTAL Toneladas en contenedores con carga desembarcadas]]+dataMercanciaContenedores[[#This Row],[TOTAL Toneladas en contenedores vacíos desembarcadas]]</f>
        <v>2295493</v>
      </c>
      <c r="AC471" s="3">
        <f>+dataMercanciaContenedores[[#This Row],[TOTAL toneladas embarcadas en contenedor]]+dataMercanciaContenedores[[#This Row],[TOTAL toneladas desembarcadas en contenedor]]</f>
        <v>3312267</v>
      </c>
    </row>
    <row r="472" spans="1:29" hidden="1" x14ac:dyDescent="0.2">
      <c r="A472" s="1">
        <v>2019</v>
      </c>
      <c r="B472" s="1" t="s">
        <v>32</v>
      </c>
      <c r="C472" s="1" t="s">
        <v>40</v>
      </c>
      <c r="D472" s="1" t="s">
        <v>41</v>
      </c>
      <c r="E472" s="2">
        <v>0</v>
      </c>
      <c r="F472" s="2">
        <v>0</v>
      </c>
      <c r="G472" s="3">
        <f>+dataMercanciaContenedores[[#This Row],[Toneladas en contenedores embarcadas en cabotaje con carga]]+dataMercanciaContenedores[[#This Row],[Toneladas en contenedores embarcadas en cabotaje vacíos]]</f>
        <v>0</v>
      </c>
      <c r="H472" s="2">
        <v>0</v>
      </c>
      <c r="I472" s="2">
        <v>0</v>
      </c>
      <c r="J472" s="3">
        <f>+dataMercanciaContenedores[[#This Row],[Toneladas en contenedores desembarcadas en cabotaje con carga]]+dataMercanciaContenedores[[#This Row],[Toneladas en contenedores desembarcadas en cabotaje vacíos]]</f>
        <v>0</v>
      </c>
      <c r="K472" s="3">
        <f>+dataMercanciaContenedores[[#This Row],[Toneladas en contenedores embarcadas en cabotaje con carga]]+dataMercanciaContenedores[[#This Row],[Toneladas en contenedores desembarcadas en cabotaje con carga]]</f>
        <v>0</v>
      </c>
      <c r="L472" s="3">
        <f>+dataMercanciaContenedores[[#This Row],[Toneladas en contenedores embarcadas en cabotaje vacíos]]+dataMercanciaContenedores[[#This Row],[Toneladas en contenedores desembarcadas en cabotaje vacíos]]</f>
        <v>0</v>
      </c>
      <c r="M472" s="3">
        <f>+dataMercanciaContenedores[[#This Row],[TOTAL toneladas en contenedores en cabotaje con carga]]+dataMercanciaContenedores[[#This Row],[TOTAL toneladas en contenedores en cabotaje vacíos]]</f>
        <v>0</v>
      </c>
      <c r="N472" s="2">
        <v>88780</v>
      </c>
      <c r="O472" s="2">
        <v>1477</v>
      </c>
      <c r="P472" s="3">
        <f>+dataMercanciaContenedores[[#This Row],[Toneladas en contenedores embarcadas en exterior con carga]]+dataMercanciaContenedores[[#This Row],[Toneladas en contenedores embarcadas en exterior vacíos]]</f>
        <v>90257</v>
      </c>
      <c r="Q472" s="2">
        <v>87787</v>
      </c>
      <c r="R472" s="2">
        <v>593</v>
      </c>
      <c r="S472" s="3">
        <f>+dataMercanciaContenedores[[#This Row],[Toneladas en contenedores desembarcadas en exterior con carga]]+dataMercanciaContenedores[[#This Row],[Toneladas en contenedores desembarcadas en exterior vacíos]]</f>
        <v>88380</v>
      </c>
      <c r="T472" s="3">
        <f>+dataMercanciaContenedores[[#This Row],[Toneladas en contenedores embarcadas en exterior con carga]]+dataMercanciaContenedores[[#This Row],[Toneladas en contenedores desembarcadas en exterior con carga]]</f>
        <v>176567</v>
      </c>
      <c r="U472" s="3">
        <f>+dataMercanciaContenedores[[#This Row],[Toneladas en contenedores embarcadas en exterior vacíos]]+dataMercanciaContenedores[[#This Row],[Toneladas en contenedores desembarcadas en exterior vacíos]]</f>
        <v>2070</v>
      </c>
      <c r="V472" s="3">
        <f>+dataMercanciaContenedores[[#This Row],[TOTAL toneladas en contenedores en exterior con carga]]+dataMercanciaContenedores[[#This Row],[TOTAL toneladas en contenedores en exterior vacíos]]</f>
        <v>178637</v>
      </c>
      <c r="W472" s="3">
        <f>+dataMercanciaContenedores[[#This Row],[Toneladas en contenedores embarcadas en cabotaje con carga]]+dataMercanciaContenedores[[#This Row],[Toneladas en contenedores embarcadas en exterior con carga]]</f>
        <v>88780</v>
      </c>
      <c r="X472" s="3">
        <f>+dataMercanciaContenedores[[#This Row],[Toneladas en contenedores embarcadas en cabotaje vacíos]]+dataMercanciaContenedores[[#This Row],[Toneladas en contenedores embarcadas en exterior vacíos]]</f>
        <v>1477</v>
      </c>
      <c r="Y472" s="3">
        <f>+dataMercanciaContenedores[[#This Row],[TOTAL Toneladas en contenedores con carga embarcadas]]+dataMercanciaContenedores[[#This Row],[TOTAL Toneladas en contenedores vacíos embarcadas]]</f>
        <v>90257</v>
      </c>
      <c r="Z472" s="3">
        <f>+dataMercanciaContenedores[[#This Row],[Toneladas en contenedores desembarcadas en cabotaje con carga]]+dataMercanciaContenedores[[#This Row],[Toneladas en contenedores desembarcadas en exterior con carga]]</f>
        <v>87787</v>
      </c>
      <c r="AA472" s="3">
        <f>+dataMercanciaContenedores[[#This Row],[Toneladas en contenedores desembarcadas en cabotaje vacíos]]+dataMercanciaContenedores[[#This Row],[Toneladas en contenedores desembarcadas en exterior vacíos]]</f>
        <v>593</v>
      </c>
      <c r="AB472" s="3">
        <f>+dataMercanciaContenedores[[#This Row],[TOTAL Toneladas en contenedores con carga desembarcadas]]+dataMercanciaContenedores[[#This Row],[TOTAL Toneladas en contenedores vacíos desembarcadas]]</f>
        <v>88380</v>
      </c>
      <c r="AC472" s="3">
        <f>+dataMercanciaContenedores[[#This Row],[TOTAL toneladas embarcadas en contenedor]]+dataMercanciaContenedores[[#This Row],[TOTAL toneladas desembarcadas en contenedor]]</f>
        <v>178637</v>
      </c>
    </row>
    <row r="473" spans="1:29" hidden="1" x14ac:dyDescent="0.2">
      <c r="A473" s="1">
        <v>2019</v>
      </c>
      <c r="B473" s="1" t="s">
        <v>33</v>
      </c>
      <c r="C473" s="1" t="s">
        <v>40</v>
      </c>
      <c r="D473" s="1" t="s">
        <v>41</v>
      </c>
      <c r="E473" s="2">
        <v>705606</v>
      </c>
      <c r="F473" s="2">
        <v>3172</v>
      </c>
      <c r="G473" s="3">
        <f>+dataMercanciaContenedores[[#This Row],[Toneladas en contenedores embarcadas en cabotaje con carga]]+dataMercanciaContenedores[[#This Row],[Toneladas en contenedores embarcadas en cabotaje vacíos]]</f>
        <v>708778</v>
      </c>
      <c r="H473" s="2">
        <v>99244</v>
      </c>
      <c r="I473" s="2">
        <v>134687</v>
      </c>
      <c r="J473" s="3">
        <f>+dataMercanciaContenedores[[#This Row],[Toneladas en contenedores desembarcadas en cabotaje con carga]]+dataMercanciaContenedores[[#This Row],[Toneladas en contenedores desembarcadas en cabotaje vacíos]]</f>
        <v>233931</v>
      </c>
      <c r="K473" s="3">
        <f>+dataMercanciaContenedores[[#This Row],[Toneladas en contenedores embarcadas en cabotaje con carga]]+dataMercanciaContenedores[[#This Row],[Toneladas en contenedores desembarcadas en cabotaje con carga]]</f>
        <v>804850</v>
      </c>
      <c r="L473" s="3">
        <f>+dataMercanciaContenedores[[#This Row],[Toneladas en contenedores embarcadas en cabotaje vacíos]]+dataMercanciaContenedores[[#This Row],[Toneladas en contenedores desembarcadas en cabotaje vacíos]]</f>
        <v>137859</v>
      </c>
      <c r="M473" s="3">
        <f>+dataMercanciaContenedores[[#This Row],[TOTAL toneladas en contenedores en cabotaje con carga]]+dataMercanciaContenedores[[#This Row],[TOTAL toneladas en contenedores en cabotaje vacíos]]</f>
        <v>942709</v>
      </c>
      <c r="N473" s="2">
        <v>12587</v>
      </c>
      <c r="O473" s="2">
        <v>174</v>
      </c>
      <c r="P473" s="3">
        <f>+dataMercanciaContenedores[[#This Row],[Toneladas en contenedores embarcadas en exterior con carga]]+dataMercanciaContenedores[[#This Row],[Toneladas en contenedores embarcadas en exterior vacíos]]</f>
        <v>12761</v>
      </c>
      <c r="Q473" s="2">
        <v>32652</v>
      </c>
      <c r="R473" s="2">
        <v>647</v>
      </c>
      <c r="S473" s="3">
        <f>+dataMercanciaContenedores[[#This Row],[Toneladas en contenedores desembarcadas en exterior con carga]]+dataMercanciaContenedores[[#This Row],[Toneladas en contenedores desembarcadas en exterior vacíos]]</f>
        <v>33299</v>
      </c>
      <c r="T473" s="3">
        <f>+dataMercanciaContenedores[[#This Row],[Toneladas en contenedores embarcadas en exterior con carga]]+dataMercanciaContenedores[[#This Row],[Toneladas en contenedores desembarcadas en exterior con carga]]</f>
        <v>45239</v>
      </c>
      <c r="U473" s="3">
        <f>+dataMercanciaContenedores[[#This Row],[Toneladas en contenedores embarcadas en exterior vacíos]]+dataMercanciaContenedores[[#This Row],[Toneladas en contenedores desembarcadas en exterior vacíos]]</f>
        <v>821</v>
      </c>
      <c r="V473" s="3">
        <f>+dataMercanciaContenedores[[#This Row],[TOTAL toneladas en contenedores en exterior con carga]]+dataMercanciaContenedores[[#This Row],[TOTAL toneladas en contenedores en exterior vacíos]]</f>
        <v>46060</v>
      </c>
      <c r="W473" s="3">
        <f>+dataMercanciaContenedores[[#This Row],[Toneladas en contenedores embarcadas en cabotaje con carga]]+dataMercanciaContenedores[[#This Row],[Toneladas en contenedores embarcadas en exterior con carga]]</f>
        <v>718193</v>
      </c>
      <c r="X473" s="3">
        <f>+dataMercanciaContenedores[[#This Row],[Toneladas en contenedores embarcadas en cabotaje vacíos]]+dataMercanciaContenedores[[#This Row],[Toneladas en contenedores embarcadas en exterior vacíos]]</f>
        <v>3346</v>
      </c>
      <c r="Y473" s="3">
        <f>+dataMercanciaContenedores[[#This Row],[TOTAL Toneladas en contenedores con carga embarcadas]]+dataMercanciaContenedores[[#This Row],[TOTAL Toneladas en contenedores vacíos embarcadas]]</f>
        <v>721539</v>
      </c>
      <c r="Z473" s="3">
        <f>+dataMercanciaContenedores[[#This Row],[Toneladas en contenedores desembarcadas en cabotaje con carga]]+dataMercanciaContenedores[[#This Row],[Toneladas en contenedores desembarcadas en exterior con carga]]</f>
        <v>131896</v>
      </c>
      <c r="AA473" s="3">
        <f>+dataMercanciaContenedores[[#This Row],[Toneladas en contenedores desembarcadas en cabotaje vacíos]]+dataMercanciaContenedores[[#This Row],[Toneladas en contenedores desembarcadas en exterior vacíos]]</f>
        <v>135334</v>
      </c>
      <c r="AB473" s="3">
        <f>+dataMercanciaContenedores[[#This Row],[TOTAL Toneladas en contenedores con carga desembarcadas]]+dataMercanciaContenedores[[#This Row],[TOTAL Toneladas en contenedores vacíos desembarcadas]]</f>
        <v>267230</v>
      </c>
      <c r="AC473" s="3">
        <f>+dataMercanciaContenedores[[#This Row],[TOTAL toneladas embarcadas en contenedor]]+dataMercanciaContenedores[[#This Row],[TOTAL toneladas desembarcadas en contenedor]]</f>
        <v>988769</v>
      </c>
    </row>
    <row r="474" spans="1:29" hidden="1" x14ac:dyDescent="0.2">
      <c r="A474" s="1">
        <v>2019</v>
      </c>
      <c r="B474" s="1" t="s">
        <v>34</v>
      </c>
      <c r="C474" s="1" t="s">
        <v>40</v>
      </c>
      <c r="D474" s="1" t="s">
        <v>41</v>
      </c>
      <c r="E474" s="2">
        <v>30672</v>
      </c>
      <c r="F474" s="2">
        <v>6138</v>
      </c>
      <c r="G474" s="3">
        <f>+dataMercanciaContenedores[[#This Row],[Toneladas en contenedores embarcadas en cabotaje con carga]]+dataMercanciaContenedores[[#This Row],[Toneladas en contenedores embarcadas en cabotaje vacíos]]</f>
        <v>36810</v>
      </c>
      <c r="H474" s="2">
        <v>9616</v>
      </c>
      <c r="I474" s="2">
        <v>4029</v>
      </c>
      <c r="J474" s="3">
        <f>+dataMercanciaContenedores[[#This Row],[Toneladas en contenedores desembarcadas en cabotaje con carga]]+dataMercanciaContenedores[[#This Row],[Toneladas en contenedores desembarcadas en cabotaje vacíos]]</f>
        <v>13645</v>
      </c>
      <c r="K474" s="3">
        <f>+dataMercanciaContenedores[[#This Row],[Toneladas en contenedores embarcadas en cabotaje con carga]]+dataMercanciaContenedores[[#This Row],[Toneladas en contenedores desembarcadas en cabotaje con carga]]</f>
        <v>40288</v>
      </c>
      <c r="L474" s="3">
        <f>+dataMercanciaContenedores[[#This Row],[Toneladas en contenedores embarcadas en cabotaje vacíos]]+dataMercanciaContenedores[[#This Row],[Toneladas en contenedores desembarcadas en cabotaje vacíos]]</f>
        <v>10167</v>
      </c>
      <c r="M474" s="3">
        <f>+dataMercanciaContenedores[[#This Row],[TOTAL toneladas en contenedores en cabotaje con carga]]+dataMercanciaContenedores[[#This Row],[TOTAL toneladas en contenedores en cabotaje vacíos]]</f>
        <v>50455</v>
      </c>
      <c r="N474" s="2">
        <v>189746</v>
      </c>
      <c r="O474" s="2">
        <v>5114</v>
      </c>
      <c r="P474" s="3">
        <f>+dataMercanciaContenedores[[#This Row],[Toneladas en contenedores embarcadas en exterior con carga]]+dataMercanciaContenedores[[#This Row],[Toneladas en contenedores embarcadas en exterior vacíos]]</f>
        <v>194860</v>
      </c>
      <c r="Q474" s="2">
        <f>189251</f>
        <v>189251</v>
      </c>
      <c r="R474" s="2">
        <v>19823</v>
      </c>
      <c r="S474" s="3">
        <f>+dataMercanciaContenedores[[#This Row],[Toneladas en contenedores desembarcadas en exterior con carga]]+dataMercanciaContenedores[[#This Row],[Toneladas en contenedores desembarcadas en exterior vacíos]]</f>
        <v>209074</v>
      </c>
      <c r="T474" s="3">
        <f>+dataMercanciaContenedores[[#This Row],[Toneladas en contenedores embarcadas en exterior con carga]]+dataMercanciaContenedores[[#This Row],[Toneladas en contenedores desembarcadas en exterior con carga]]</f>
        <v>378997</v>
      </c>
      <c r="U474" s="3">
        <f>+dataMercanciaContenedores[[#This Row],[Toneladas en contenedores embarcadas en exterior vacíos]]+dataMercanciaContenedores[[#This Row],[Toneladas en contenedores desembarcadas en exterior vacíos]]</f>
        <v>24937</v>
      </c>
      <c r="V474" s="3">
        <f>+dataMercanciaContenedores[[#This Row],[TOTAL toneladas en contenedores en exterior con carga]]+dataMercanciaContenedores[[#This Row],[TOTAL toneladas en contenedores en exterior vacíos]]</f>
        <v>403934</v>
      </c>
      <c r="W474" s="3">
        <f>+dataMercanciaContenedores[[#This Row],[Toneladas en contenedores embarcadas en cabotaje con carga]]+dataMercanciaContenedores[[#This Row],[Toneladas en contenedores embarcadas en exterior con carga]]</f>
        <v>220418</v>
      </c>
      <c r="X474" s="3">
        <f>+dataMercanciaContenedores[[#This Row],[Toneladas en contenedores embarcadas en cabotaje vacíos]]+dataMercanciaContenedores[[#This Row],[Toneladas en contenedores embarcadas en exterior vacíos]]</f>
        <v>11252</v>
      </c>
      <c r="Y474" s="3">
        <f>+dataMercanciaContenedores[[#This Row],[TOTAL Toneladas en contenedores con carga embarcadas]]+dataMercanciaContenedores[[#This Row],[TOTAL Toneladas en contenedores vacíos embarcadas]]</f>
        <v>231670</v>
      </c>
      <c r="Z474" s="3">
        <f>+dataMercanciaContenedores[[#This Row],[Toneladas en contenedores desembarcadas en cabotaje con carga]]+dataMercanciaContenedores[[#This Row],[Toneladas en contenedores desembarcadas en exterior con carga]]</f>
        <v>198867</v>
      </c>
      <c r="AA474" s="3">
        <f>+dataMercanciaContenedores[[#This Row],[Toneladas en contenedores desembarcadas en cabotaje vacíos]]+dataMercanciaContenedores[[#This Row],[Toneladas en contenedores desembarcadas en exterior vacíos]]</f>
        <v>23852</v>
      </c>
      <c r="AB474" s="3">
        <f>+dataMercanciaContenedores[[#This Row],[TOTAL Toneladas en contenedores con carga desembarcadas]]+dataMercanciaContenedores[[#This Row],[TOTAL Toneladas en contenedores vacíos desembarcadas]]</f>
        <v>222719</v>
      </c>
      <c r="AC474" s="3">
        <f>+dataMercanciaContenedores[[#This Row],[TOTAL toneladas embarcadas en contenedor]]+dataMercanciaContenedores[[#This Row],[TOTAL toneladas desembarcadas en contenedor]]</f>
        <v>454389</v>
      </c>
    </row>
    <row r="475" spans="1:29" hidden="1" x14ac:dyDescent="0.2">
      <c r="A475" s="1">
        <v>2019</v>
      </c>
      <c r="B475" s="1" t="s">
        <v>35</v>
      </c>
      <c r="C475" s="1" t="s">
        <v>40</v>
      </c>
      <c r="D475" s="1" t="s">
        <v>41</v>
      </c>
      <c r="E475" s="2">
        <v>2092165</v>
      </c>
      <c r="F475" s="2">
        <v>86874</v>
      </c>
      <c r="G475" s="3">
        <f>+dataMercanciaContenedores[[#This Row],[Toneladas en contenedores embarcadas en cabotaje con carga]]+dataMercanciaContenedores[[#This Row],[Toneladas en contenedores embarcadas en cabotaje vacíos]]</f>
        <v>2179039</v>
      </c>
      <c r="H475" s="2">
        <v>1062821</v>
      </c>
      <c r="I475" s="2">
        <v>157730</v>
      </c>
      <c r="J475" s="3">
        <f>+dataMercanciaContenedores[[#This Row],[Toneladas en contenedores desembarcadas en cabotaje con carga]]+dataMercanciaContenedores[[#This Row],[Toneladas en contenedores desembarcadas en cabotaje vacíos]]</f>
        <v>1220551</v>
      </c>
      <c r="K475" s="3">
        <f>+dataMercanciaContenedores[[#This Row],[Toneladas en contenedores embarcadas en cabotaje con carga]]+dataMercanciaContenedores[[#This Row],[Toneladas en contenedores desembarcadas en cabotaje con carga]]</f>
        <v>3154986</v>
      </c>
      <c r="L475" s="3">
        <f>+dataMercanciaContenedores[[#This Row],[Toneladas en contenedores embarcadas en cabotaje vacíos]]+dataMercanciaContenedores[[#This Row],[Toneladas en contenedores desembarcadas en cabotaje vacíos]]</f>
        <v>244604</v>
      </c>
      <c r="M475" s="3">
        <f>+dataMercanciaContenedores[[#This Row],[TOTAL toneladas en contenedores en cabotaje con carga]]+dataMercanciaContenedores[[#This Row],[TOTAL toneladas en contenedores en cabotaje vacíos]]</f>
        <v>3399590</v>
      </c>
      <c r="N475" s="2">
        <v>30378245</v>
      </c>
      <c r="O475" s="2">
        <v>1075281</v>
      </c>
      <c r="P475" s="3">
        <f>+dataMercanciaContenedores[[#This Row],[Toneladas en contenedores embarcadas en exterior con carga]]+dataMercanciaContenedores[[#This Row],[Toneladas en contenedores embarcadas en exterior vacíos]]</f>
        <v>31453526</v>
      </c>
      <c r="Q475" s="2">
        <v>24575759</v>
      </c>
      <c r="R475" s="2">
        <v>1402863</v>
      </c>
      <c r="S475" s="3">
        <f>+dataMercanciaContenedores[[#This Row],[Toneladas en contenedores desembarcadas en exterior con carga]]+dataMercanciaContenedores[[#This Row],[Toneladas en contenedores desembarcadas en exterior vacíos]]</f>
        <v>25978622</v>
      </c>
      <c r="T475" s="3">
        <f>+dataMercanciaContenedores[[#This Row],[Toneladas en contenedores embarcadas en exterior con carga]]+dataMercanciaContenedores[[#This Row],[Toneladas en contenedores desembarcadas en exterior con carga]]</f>
        <v>54954004</v>
      </c>
      <c r="U475" s="3">
        <f>+dataMercanciaContenedores[[#This Row],[Toneladas en contenedores embarcadas en exterior vacíos]]+dataMercanciaContenedores[[#This Row],[Toneladas en contenedores desembarcadas en exterior vacíos]]</f>
        <v>2478144</v>
      </c>
      <c r="V475" s="3">
        <f>+dataMercanciaContenedores[[#This Row],[TOTAL toneladas en contenedores en exterior con carga]]+dataMercanciaContenedores[[#This Row],[TOTAL toneladas en contenedores en exterior vacíos]]</f>
        <v>57432148</v>
      </c>
      <c r="W475" s="3">
        <f>+dataMercanciaContenedores[[#This Row],[Toneladas en contenedores embarcadas en cabotaje con carga]]+dataMercanciaContenedores[[#This Row],[Toneladas en contenedores embarcadas en exterior con carga]]</f>
        <v>32470410</v>
      </c>
      <c r="X475" s="3">
        <f>+dataMercanciaContenedores[[#This Row],[Toneladas en contenedores embarcadas en cabotaje vacíos]]+dataMercanciaContenedores[[#This Row],[Toneladas en contenedores embarcadas en exterior vacíos]]</f>
        <v>1162155</v>
      </c>
      <c r="Y475" s="3">
        <f>+dataMercanciaContenedores[[#This Row],[TOTAL Toneladas en contenedores con carga embarcadas]]+dataMercanciaContenedores[[#This Row],[TOTAL Toneladas en contenedores vacíos embarcadas]]</f>
        <v>33632565</v>
      </c>
      <c r="Z475" s="3">
        <f>+dataMercanciaContenedores[[#This Row],[Toneladas en contenedores desembarcadas en cabotaje con carga]]+dataMercanciaContenedores[[#This Row],[Toneladas en contenedores desembarcadas en exterior con carga]]</f>
        <v>25638580</v>
      </c>
      <c r="AA475" s="3">
        <f>+dataMercanciaContenedores[[#This Row],[Toneladas en contenedores desembarcadas en cabotaje vacíos]]+dataMercanciaContenedores[[#This Row],[Toneladas en contenedores desembarcadas en exterior vacíos]]</f>
        <v>1560593</v>
      </c>
      <c r="AB475" s="3">
        <f>+dataMercanciaContenedores[[#This Row],[TOTAL Toneladas en contenedores con carga desembarcadas]]+dataMercanciaContenedores[[#This Row],[TOTAL Toneladas en contenedores vacíos desembarcadas]]</f>
        <v>27199173</v>
      </c>
      <c r="AC475" s="3">
        <f>+dataMercanciaContenedores[[#This Row],[TOTAL toneladas embarcadas en contenedor]]+dataMercanciaContenedores[[#This Row],[TOTAL toneladas desembarcadas en contenedor]]</f>
        <v>60831738</v>
      </c>
    </row>
    <row r="476" spans="1:29" hidden="1" x14ac:dyDescent="0.2">
      <c r="A476" s="1">
        <v>2019</v>
      </c>
      <c r="B476" s="1" t="s">
        <v>36</v>
      </c>
      <c r="C476" s="1" t="s">
        <v>40</v>
      </c>
      <c r="D476" s="1" t="s">
        <v>41</v>
      </c>
      <c r="E476" s="2">
        <v>36155</v>
      </c>
      <c r="F476" s="2">
        <v>10983</v>
      </c>
      <c r="G476" s="3">
        <f>+dataMercanciaContenedores[[#This Row],[Toneladas en contenedores embarcadas en cabotaje con carga]]+dataMercanciaContenedores[[#This Row],[Toneladas en contenedores embarcadas en cabotaje vacíos]]</f>
        <v>47138</v>
      </c>
      <c r="H476" s="2">
        <v>6146</v>
      </c>
      <c r="I476" s="2">
        <v>12484</v>
      </c>
      <c r="J476" s="3">
        <f>+dataMercanciaContenedores[[#This Row],[Toneladas en contenedores desembarcadas en cabotaje con carga]]+dataMercanciaContenedores[[#This Row],[Toneladas en contenedores desembarcadas en cabotaje vacíos]]</f>
        <v>18630</v>
      </c>
      <c r="K476" s="3">
        <f>+dataMercanciaContenedores[[#This Row],[Toneladas en contenedores embarcadas en cabotaje con carga]]+dataMercanciaContenedores[[#This Row],[Toneladas en contenedores desembarcadas en cabotaje con carga]]</f>
        <v>42301</v>
      </c>
      <c r="L476" s="3">
        <f>+dataMercanciaContenedores[[#This Row],[Toneladas en contenedores embarcadas en cabotaje vacíos]]+dataMercanciaContenedores[[#This Row],[Toneladas en contenedores desembarcadas en cabotaje vacíos]]</f>
        <v>23467</v>
      </c>
      <c r="M476" s="3">
        <f>+dataMercanciaContenedores[[#This Row],[TOTAL toneladas en contenedores en cabotaje con carga]]+dataMercanciaContenedores[[#This Row],[TOTAL toneladas en contenedores en cabotaje vacíos]]</f>
        <v>65768</v>
      </c>
      <c r="N476" s="2">
        <v>1273319</v>
      </c>
      <c r="O476" s="2">
        <v>25768</v>
      </c>
      <c r="P476" s="3">
        <f>+dataMercanciaContenedores[[#This Row],[Toneladas en contenedores embarcadas en exterior con carga]]+dataMercanciaContenedores[[#This Row],[Toneladas en contenedores embarcadas en exterior vacíos]]</f>
        <v>1299087</v>
      </c>
      <c r="Q476" s="2">
        <v>1258830</v>
      </c>
      <c r="R476" s="2">
        <v>35917</v>
      </c>
      <c r="S476" s="3">
        <f>+dataMercanciaContenedores[[#This Row],[Toneladas en contenedores desembarcadas en exterior con carga]]+dataMercanciaContenedores[[#This Row],[Toneladas en contenedores desembarcadas en exterior vacíos]]</f>
        <v>1294747</v>
      </c>
      <c r="T476" s="3">
        <f>+dataMercanciaContenedores[[#This Row],[Toneladas en contenedores embarcadas en exterior con carga]]+dataMercanciaContenedores[[#This Row],[Toneladas en contenedores desembarcadas en exterior con carga]]</f>
        <v>2532149</v>
      </c>
      <c r="U476" s="3">
        <f>+dataMercanciaContenedores[[#This Row],[Toneladas en contenedores embarcadas en exterior vacíos]]+dataMercanciaContenedores[[#This Row],[Toneladas en contenedores desembarcadas en exterior vacíos]]</f>
        <v>61685</v>
      </c>
      <c r="V476" s="3">
        <f>+dataMercanciaContenedores[[#This Row],[TOTAL toneladas en contenedores en exterior con carga]]+dataMercanciaContenedores[[#This Row],[TOTAL toneladas en contenedores en exterior vacíos]]</f>
        <v>2593834</v>
      </c>
      <c r="W476" s="3">
        <f>+dataMercanciaContenedores[[#This Row],[Toneladas en contenedores embarcadas en cabotaje con carga]]+dataMercanciaContenedores[[#This Row],[Toneladas en contenedores embarcadas en exterior con carga]]</f>
        <v>1309474</v>
      </c>
      <c r="X476" s="3">
        <f>+dataMercanciaContenedores[[#This Row],[Toneladas en contenedores embarcadas en cabotaje vacíos]]+dataMercanciaContenedores[[#This Row],[Toneladas en contenedores embarcadas en exterior vacíos]]</f>
        <v>36751</v>
      </c>
      <c r="Y476" s="3">
        <f>+dataMercanciaContenedores[[#This Row],[TOTAL Toneladas en contenedores con carga embarcadas]]+dataMercanciaContenedores[[#This Row],[TOTAL Toneladas en contenedores vacíos embarcadas]]</f>
        <v>1346225</v>
      </c>
      <c r="Z476" s="3">
        <f>+dataMercanciaContenedores[[#This Row],[Toneladas en contenedores desembarcadas en cabotaje con carga]]+dataMercanciaContenedores[[#This Row],[Toneladas en contenedores desembarcadas en exterior con carga]]</f>
        <v>1264976</v>
      </c>
      <c r="AA476" s="3">
        <f>+dataMercanciaContenedores[[#This Row],[Toneladas en contenedores desembarcadas en cabotaje vacíos]]+dataMercanciaContenedores[[#This Row],[Toneladas en contenedores desembarcadas en exterior vacíos]]</f>
        <v>48401</v>
      </c>
      <c r="AB476" s="3">
        <f>+dataMercanciaContenedores[[#This Row],[TOTAL Toneladas en contenedores con carga desembarcadas]]+dataMercanciaContenedores[[#This Row],[TOTAL Toneladas en contenedores vacíos desembarcadas]]</f>
        <v>1313377</v>
      </c>
      <c r="AC476" s="3">
        <f>+dataMercanciaContenedores[[#This Row],[TOTAL toneladas embarcadas en contenedor]]+dataMercanciaContenedores[[#This Row],[TOTAL toneladas desembarcadas en contenedor]]</f>
        <v>2659602</v>
      </c>
    </row>
    <row r="477" spans="1:29" hidden="1" x14ac:dyDescent="0.2">
      <c r="A477" s="1">
        <v>2019</v>
      </c>
      <c r="B477" s="1" t="s">
        <v>37</v>
      </c>
      <c r="C477" s="1" t="s">
        <v>40</v>
      </c>
      <c r="D477" s="1" t="s">
        <v>41</v>
      </c>
      <c r="E477" s="2">
        <v>244048</v>
      </c>
      <c r="F477" s="2">
        <v>1312</v>
      </c>
      <c r="G477" s="3">
        <f>+dataMercanciaContenedores[[#This Row],[Toneladas en contenedores embarcadas en cabotaje con carga]]+dataMercanciaContenedores[[#This Row],[Toneladas en contenedores embarcadas en cabotaje vacíos]]</f>
        <v>245360</v>
      </c>
      <c r="H477" s="2">
        <v>40684</v>
      </c>
      <c r="I477" s="2">
        <v>34510</v>
      </c>
      <c r="J477" s="3">
        <f>+dataMercanciaContenedores[[#This Row],[Toneladas en contenedores desembarcadas en cabotaje con carga]]+dataMercanciaContenedores[[#This Row],[Toneladas en contenedores desembarcadas en cabotaje vacíos]]</f>
        <v>75194</v>
      </c>
      <c r="K477" s="3">
        <f>+dataMercanciaContenedores[[#This Row],[Toneladas en contenedores embarcadas en cabotaje con carga]]+dataMercanciaContenedores[[#This Row],[Toneladas en contenedores desembarcadas en cabotaje con carga]]</f>
        <v>284732</v>
      </c>
      <c r="L477" s="3">
        <f>+dataMercanciaContenedores[[#This Row],[Toneladas en contenedores embarcadas en cabotaje vacíos]]+dataMercanciaContenedores[[#This Row],[Toneladas en contenedores desembarcadas en cabotaje vacíos]]</f>
        <v>35822</v>
      </c>
      <c r="M477" s="3">
        <f>+dataMercanciaContenedores[[#This Row],[TOTAL toneladas en contenedores en cabotaje con carga]]+dataMercanciaContenedores[[#This Row],[TOTAL toneladas en contenedores en cabotaje vacíos]]</f>
        <v>320554</v>
      </c>
      <c r="N477" s="2">
        <v>8916</v>
      </c>
      <c r="O477" s="2">
        <v>297</v>
      </c>
      <c r="P477" s="3">
        <f>+dataMercanciaContenedores[[#This Row],[Toneladas en contenedores embarcadas en exterior con carga]]+dataMercanciaContenedores[[#This Row],[Toneladas en contenedores embarcadas en exterior vacíos]]</f>
        <v>9213</v>
      </c>
      <c r="Q477" s="2">
        <v>11211</v>
      </c>
      <c r="R477" s="2">
        <v>0</v>
      </c>
      <c r="S477" s="3">
        <f>+dataMercanciaContenedores[[#This Row],[Toneladas en contenedores desembarcadas en exterior con carga]]+dataMercanciaContenedores[[#This Row],[Toneladas en contenedores desembarcadas en exterior vacíos]]</f>
        <v>11211</v>
      </c>
      <c r="T477" s="3">
        <f>+dataMercanciaContenedores[[#This Row],[Toneladas en contenedores embarcadas en exterior con carga]]+dataMercanciaContenedores[[#This Row],[Toneladas en contenedores desembarcadas en exterior con carga]]</f>
        <v>20127</v>
      </c>
      <c r="U477" s="3">
        <f>+dataMercanciaContenedores[[#This Row],[Toneladas en contenedores embarcadas en exterior vacíos]]+dataMercanciaContenedores[[#This Row],[Toneladas en contenedores desembarcadas en exterior vacíos]]</f>
        <v>297</v>
      </c>
      <c r="V477" s="3">
        <f>+dataMercanciaContenedores[[#This Row],[TOTAL toneladas en contenedores en exterior con carga]]+dataMercanciaContenedores[[#This Row],[TOTAL toneladas en contenedores en exterior vacíos]]</f>
        <v>20424</v>
      </c>
      <c r="W477" s="3">
        <f>+dataMercanciaContenedores[[#This Row],[Toneladas en contenedores embarcadas en cabotaje con carga]]+dataMercanciaContenedores[[#This Row],[Toneladas en contenedores embarcadas en exterior con carga]]</f>
        <v>252964</v>
      </c>
      <c r="X477" s="3">
        <f>+dataMercanciaContenedores[[#This Row],[Toneladas en contenedores embarcadas en cabotaje vacíos]]+dataMercanciaContenedores[[#This Row],[Toneladas en contenedores embarcadas en exterior vacíos]]</f>
        <v>1609</v>
      </c>
      <c r="Y477" s="3">
        <f>+dataMercanciaContenedores[[#This Row],[TOTAL Toneladas en contenedores con carga embarcadas]]+dataMercanciaContenedores[[#This Row],[TOTAL Toneladas en contenedores vacíos embarcadas]]</f>
        <v>254573</v>
      </c>
      <c r="Z477" s="3">
        <f>+dataMercanciaContenedores[[#This Row],[Toneladas en contenedores desembarcadas en cabotaje con carga]]+dataMercanciaContenedores[[#This Row],[Toneladas en contenedores desembarcadas en exterior con carga]]</f>
        <v>51895</v>
      </c>
      <c r="AA477" s="3">
        <f>+dataMercanciaContenedores[[#This Row],[Toneladas en contenedores desembarcadas en cabotaje vacíos]]+dataMercanciaContenedores[[#This Row],[Toneladas en contenedores desembarcadas en exterior vacíos]]</f>
        <v>34510</v>
      </c>
      <c r="AB477" s="3">
        <f>+dataMercanciaContenedores[[#This Row],[TOTAL Toneladas en contenedores con carga desembarcadas]]+dataMercanciaContenedores[[#This Row],[TOTAL Toneladas en contenedores vacíos desembarcadas]]</f>
        <v>86405</v>
      </c>
      <c r="AC477" s="3">
        <f>+dataMercanciaContenedores[[#This Row],[TOTAL toneladas embarcadas en contenedor]]+dataMercanciaContenedores[[#This Row],[TOTAL toneladas desembarcadas en contenedor]]</f>
        <v>340978</v>
      </c>
    </row>
    <row r="478" spans="1:29" hidden="1" x14ac:dyDescent="0.2">
      <c r="A478" s="1">
        <v>2020</v>
      </c>
      <c r="B478" s="1" t="s">
        <v>10</v>
      </c>
      <c r="C478" s="1" t="s">
        <v>40</v>
      </c>
      <c r="D478" s="1" t="s">
        <v>41</v>
      </c>
      <c r="E478" s="2">
        <v>0</v>
      </c>
      <c r="F478" s="2">
        <v>0</v>
      </c>
      <c r="G478" s="3">
        <f>+dataMercanciaContenedores[[#This Row],[Toneladas en contenedores embarcadas en cabotaje con carga]]+dataMercanciaContenedores[[#This Row],[Toneladas en contenedores embarcadas en cabotaje vacíos]]</f>
        <v>0</v>
      </c>
      <c r="H478" s="2">
        <v>0</v>
      </c>
      <c r="I478" s="2">
        <v>0</v>
      </c>
      <c r="J478" s="3">
        <f>+dataMercanciaContenedores[[#This Row],[Toneladas en contenedores desembarcadas en cabotaje con carga]]+dataMercanciaContenedores[[#This Row],[Toneladas en contenedores desembarcadas en cabotaje vacíos]]</f>
        <v>0</v>
      </c>
      <c r="K478" s="3">
        <f>+dataMercanciaContenedores[[#This Row],[Toneladas en contenedores embarcadas en cabotaje con carga]]+dataMercanciaContenedores[[#This Row],[Toneladas en contenedores desembarcadas en cabotaje con carga]]</f>
        <v>0</v>
      </c>
      <c r="L478" s="3">
        <f>+dataMercanciaContenedores[[#This Row],[Toneladas en contenedores embarcadas en cabotaje vacíos]]+dataMercanciaContenedores[[#This Row],[Toneladas en contenedores desembarcadas en cabotaje vacíos]]</f>
        <v>0</v>
      </c>
      <c r="M478" s="3">
        <f>+dataMercanciaContenedores[[#This Row],[TOTAL toneladas en contenedores en cabotaje con carga]]+dataMercanciaContenedores[[#This Row],[TOTAL toneladas en contenedores en cabotaje vacíos]]</f>
        <v>0</v>
      </c>
      <c r="N478" s="2">
        <v>0</v>
      </c>
      <c r="O478" s="2">
        <v>0</v>
      </c>
      <c r="P478" s="3">
        <f>+dataMercanciaContenedores[[#This Row],[Toneladas en contenedores embarcadas en exterior con carga]]+dataMercanciaContenedores[[#This Row],[Toneladas en contenedores embarcadas en exterior vacíos]]</f>
        <v>0</v>
      </c>
      <c r="Q478" s="2">
        <v>17</v>
      </c>
      <c r="R478" s="2">
        <v>0</v>
      </c>
      <c r="S478" s="3">
        <f>+dataMercanciaContenedores[[#This Row],[Toneladas en contenedores desembarcadas en exterior con carga]]+dataMercanciaContenedores[[#This Row],[Toneladas en contenedores desembarcadas en exterior vacíos]]</f>
        <v>17</v>
      </c>
      <c r="T478" s="3">
        <f>+dataMercanciaContenedores[[#This Row],[Toneladas en contenedores embarcadas en exterior con carga]]+dataMercanciaContenedores[[#This Row],[Toneladas en contenedores desembarcadas en exterior con carga]]</f>
        <v>17</v>
      </c>
      <c r="U478" s="3">
        <f>+dataMercanciaContenedores[[#This Row],[Toneladas en contenedores embarcadas en exterior vacíos]]+dataMercanciaContenedores[[#This Row],[Toneladas en contenedores desembarcadas en exterior vacíos]]</f>
        <v>0</v>
      </c>
      <c r="V478" s="3">
        <f>+dataMercanciaContenedores[[#This Row],[TOTAL toneladas en contenedores en exterior con carga]]+dataMercanciaContenedores[[#This Row],[TOTAL toneladas en contenedores en exterior vacíos]]</f>
        <v>17</v>
      </c>
      <c r="W478" s="3">
        <f>+dataMercanciaContenedores[[#This Row],[Toneladas en contenedores embarcadas en cabotaje con carga]]+dataMercanciaContenedores[[#This Row],[Toneladas en contenedores embarcadas en exterior con carga]]</f>
        <v>0</v>
      </c>
      <c r="X478" s="3">
        <f>+dataMercanciaContenedores[[#This Row],[Toneladas en contenedores embarcadas en cabotaje vacíos]]+dataMercanciaContenedores[[#This Row],[Toneladas en contenedores embarcadas en exterior vacíos]]</f>
        <v>0</v>
      </c>
      <c r="Y478" s="3">
        <f>+dataMercanciaContenedores[[#This Row],[TOTAL Toneladas en contenedores con carga embarcadas]]+dataMercanciaContenedores[[#This Row],[TOTAL Toneladas en contenedores vacíos embarcadas]]</f>
        <v>0</v>
      </c>
      <c r="Z478" s="3">
        <f>+dataMercanciaContenedores[[#This Row],[Toneladas en contenedores desembarcadas en cabotaje con carga]]+dataMercanciaContenedores[[#This Row],[Toneladas en contenedores desembarcadas en exterior con carga]]</f>
        <v>17</v>
      </c>
      <c r="AA478" s="3">
        <f>+dataMercanciaContenedores[[#This Row],[Toneladas en contenedores desembarcadas en cabotaje vacíos]]+dataMercanciaContenedores[[#This Row],[Toneladas en contenedores desembarcadas en exterior vacíos]]</f>
        <v>0</v>
      </c>
      <c r="AB478" s="3">
        <f>+dataMercanciaContenedores[[#This Row],[TOTAL Toneladas en contenedores con carga desembarcadas]]+dataMercanciaContenedores[[#This Row],[TOTAL Toneladas en contenedores vacíos desembarcadas]]</f>
        <v>17</v>
      </c>
      <c r="AC478" s="3">
        <f>+dataMercanciaContenedores[[#This Row],[TOTAL toneladas embarcadas en contenedor]]+dataMercanciaContenedores[[#This Row],[TOTAL toneladas desembarcadas en contenedor]]</f>
        <v>17</v>
      </c>
    </row>
    <row r="479" spans="1:29" hidden="1" x14ac:dyDescent="0.2">
      <c r="A479" s="1">
        <v>2020</v>
      </c>
      <c r="B479" s="1" t="s">
        <v>11</v>
      </c>
      <c r="C479" s="1" t="s">
        <v>40</v>
      </c>
      <c r="D479" s="1" t="s">
        <v>41</v>
      </c>
      <c r="E479" s="2">
        <v>640472</v>
      </c>
      <c r="F479" s="2">
        <v>26902</v>
      </c>
      <c r="G479" s="3">
        <f>+dataMercanciaContenedores[[#This Row],[Toneladas en contenedores embarcadas en cabotaje con carga]]+dataMercanciaContenedores[[#This Row],[Toneladas en contenedores embarcadas en cabotaje vacíos]]</f>
        <v>667374</v>
      </c>
      <c r="H479" s="2">
        <v>149242</v>
      </c>
      <c r="I479" s="2">
        <v>103540</v>
      </c>
      <c r="J479" s="3">
        <f>+dataMercanciaContenedores[[#This Row],[Toneladas en contenedores desembarcadas en cabotaje con carga]]+dataMercanciaContenedores[[#This Row],[Toneladas en contenedores desembarcadas en cabotaje vacíos]]</f>
        <v>252782</v>
      </c>
      <c r="K479" s="3">
        <f>+dataMercanciaContenedores[[#This Row],[Toneladas en contenedores embarcadas en cabotaje con carga]]+dataMercanciaContenedores[[#This Row],[Toneladas en contenedores desembarcadas en cabotaje con carga]]</f>
        <v>789714</v>
      </c>
      <c r="L479" s="3">
        <f>+dataMercanciaContenedores[[#This Row],[Toneladas en contenedores embarcadas en cabotaje vacíos]]+dataMercanciaContenedores[[#This Row],[Toneladas en contenedores desembarcadas en cabotaje vacíos]]</f>
        <v>130442</v>
      </c>
      <c r="M479" s="3">
        <f>+dataMercanciaContenedores[[#This Row],[TOTAL toneladas en contenedores en cabotaje con carga]]+dataMercanciaContenedores[[#This Row],[TOTAL toneladas en contenedores en cabotaje vacíos]]</f>
        <v>920156</v>
      </c>
      <c r="N479" s="2">
        <v>62458</v>
      </c>
      <c r="O479" s="2">
        <v>31</v>
      </c>
      <c r="P479" s="3">
        <f>+dataMercanciaContenedores[[#This Row],[Toneladas en contenedores embarcadas en exterior con carga]]+dataMercanciaContenedores[[#This Row],[Toneladas en contenedores embarcadas en exterior vacíos]]</f>
        <v>62489</v>
      </c>
      <c r="Q479" s="2">
        <v>87513</v>
      </c>
      <c r="R479" s="2">
        <v>9968</v>
      </c>
      <c r="S479" s="3">
        <f>+dataMercanciaContenedores[[#This Row],[Toneladas en contenedores desembarcadas en exterior con carga]]+dataMercanciaContenedores[[#This Row],[Toneladas en contenedores desembarcadas en exterior vacíos]]</f>
        <v>97481</v>
      </c>
      <c r="T479" s="3">
        <f>+dataMercanciaContenedores[[#This Row],[Toneladas en contenedores embarcadas en exterior con carga]]+dataMercanciaContenedores[[#This Row],[Toneladas en contenedores desembarcadas en exterior con carga]]</f>
        <v>149971</v>
      </c>
      <c r="U479" s="3">
        <f>+dataMercanciaContenedores[[#This Row],[Toneladas en contenedores embarcadas en exterior vacíos]]+dataMercanciaContenedores[[#This Row],[Toneladas en contenedores desembarcadas en exterior vacíos]]</f>
        <v>9999</v>
      </c>
      <c r="V479" s="3">
        <f>+dataMercanciaContenedores[[#This Row],[TOTAL toneladas en contenedores en exterior con carga]]+dataMercanciaContenedores[[#This Row],[TOTAL toneladas en contenedores en exterior vacíos]]</f>
        <v>159970</v>
      </c>
      <c r="W479" s="3">
        <f>+dataMercanciaContenedores[[#This Row],[Toneladas en contenedores embarcadas en cabotaje con carga]]+dataMercanciaContenedores[[#This Row],[Toneladas en contenedores embarcadas en exterior con carga]]</f>
        <v>702930</v>
      </c>
      <c r="X479" s="3">
        <f>+dataMercanciaContenedores[[#This Row],[Toneladas en contenedores embarcadas en cabotaje vacíos]]+dataMercanciaContenedores[[#This Row],[Toneladas en contenedores embarcadas en exterior vacíos]]</f>
        <v>26933</v>
      </c>
      <c r="Y479" s="3">
        <f>+dataMercanciaContenedores[[#This Row],[TOTAL Toneladas en contenedores con carga embarcadas]]+dataMercanciaContenedores[[#This Row],[TOTAL Toneladas en contenedores vacíos embarcadas]]</f>
        <v>729863</v>
      </c>
      <c r="Z479" s="3">
        <f>+dataMercanciaContenedores[[#This Row],[Toneladas en contenedores desembarcadas en cabotaje con carga]]+dataMercanciaContenedores[[#This Row],[Toneladas en contenedores desembarcadas en exterior con carga]]</f>
        <v>236755</v>
      </c>
      <c r="AA479" s="3">
        <f>+dataMercanciaContenedores[[#This Row],[Toneladas en contenedores desembarcadas en cabotaje vacíos]]+dataMercanciaContenedores[[#This Row],[Toneladas en contenedores desembarcadas en exterior vacíos]]</f>
        <v>113508</v>
      </c>
      <c r="AB479" s="3">
        <f>+dataMercanciaContenedores[[#This Row],[TOTAL Toneladas en contenedores con carga desembarcadas]]+dataMercanciaContenedores[[#This Row],[TOTAL Toneladas en contenedores vacíos desembarcadas]]</f>
        <v>350263</v>
      </c>
      <c r="AC479" s="3">
        <f>+dataMercanciaContenedores[[#This Row],[TOTAL toneladas embarcadas en contenedor]]+dataMercanciaContenedores[[#This Row],[TOTAL toneladas desembarcadas en contenedor]]</f>
        <v>1080126</v>
      </c>
    </row>
    <row r="480" spans="1:29" hidden="1" x14ac:dyDescent="0.2">
      <c r="A480" s="1">
        <v>2020</v>
      </c>
      <c r="B480" s="1" t="s">
        <v>12</v>
      </c>
      <c r="C480" s="1" t="s">
        <v>40</v>
      </c>
      <c r="D480" s="1" t="s">
        <v>41</v>
      </c>
      <c r="E480" s="2">
        <v>1563</v>
      </c>
      <c r="F480" s="2">
        <v>4641</v>
      </c>
      <c r="G480" s="3">
        <f>+dataMercanciaContenedores[[#This Row],[Toneladas en contenedores embarcadas en cabotaje con carga]]+dataMercanciaContenedores[[#This Row],[Toneladas en contenedores embarcadas en cabotaje vacíos]]</f>
        <v>6204</v>
      </c>
      <c r="H480" s="2">
        <v>1457</v>
      </c>
      <c r="I480" s="2">
        <v>1870</v>
      </c>
      <c r="J480" s="3">
        <f>+dataMercanciaContenedores[[#This Row],[Toneladas en contenedores desembarcadas en cabotaje con carga]]+dataMercanciaContenedores[[#This Row],[Toneladas en contenedores desembarcadas en cabotaje vacíos]]</f>
        <v>3327</v>
      </c>
      <c r="K480" s="3">
        <f>+dataMercanciaContenedores[[#This Row],[Toneladas en contenedores embarcadas en cabotaje con carga]]+dataMercanciaContenedores[[#This Row],[Toneladas en contenedores desembarcadas en cabotaje con carga]]</f>
        <v>3020</v>
      </c>
      <c r="L480" s="3">
        <f>+dataMercanciaContenedores[[#This Row],[Toneladas en contenedores embarcadas en cabotaje vacíos]]+dataMercanciaContenedores[[#This Row],[Toneladas en contenedores desembarcadas en cabotaje vacíos]]</f>
        <v>6511</v>
      </c>
      <c r="M480" s="3">
        <f>+dataMercanciaContenedores[[#This Row],[TOTAL toneladas en contenedores en cabotaje con carga]]+dataMercanciaContenedores[[#This Row],[TOTAL toneladas en contenedores en cabotaje vacíos]]</f>
        <v>9531</v>
      </c>
      <c r="N480" s="2">
        <v>180240</v>
      </c>
      <c r="O480" s="2">
        <v>14</v>
      </c>
      <c r="P480" s="3">
        <f>+dataMercanciaContenedores[[#This Row],[Toneladas en contenedores embarcadas en exterior con carga]]+dataMercanciaContenedores[[#This Row],[Toneladas en contenedores embarcadas en exterior vacíos]]</f>
        <v>180254</v>
      </c>
      <c r="Q480" s="2">
        <v>224453</v>
      </c>
      <c r="R480" s="2">
        <v>3382</v>
      </c>
      <c r="S480" s="3">
        <f>+dataMercanciaContenedores[[#This Row],[Toneladas en contenedores desembarcadas en exterior con carga]]+dataMercanciaContenedores[[#This Row],[Toneladas en contenedores desembarcadas en exterior vacíos]]</f>
        <v>227835</v>
      </c>
      <c r="T480" s="3">
        <f>+dataMercanciaContenedores[[#This Row],[Toneladas en contenedores embarcadas en exterior con carga]]+dataMercanciaContenedores[[#This Row],[Toneladas en contenedores desembarcadas en exterior con carga]]</f>
        <v>404693</v>
      </c>
      <c r="U480" s="3">
        <f>+dataMercanciaContenedores[[#This Row],[Toneladas en contenedores embarcadas en exterior vacíos]]+dataMercanciaContenedores[[#This Row],[Toneladas en contenedores desembarcadas en exterior vacíos]]</f>
        <v>3396</v>
      </c>
      <c r="V480" s="3">
        <f>+dataMercanciaContenedores[[#This Row],[TOTAL toneladas en contenedores en exterior con carga]]+dataMercanciaContenedores[[#This Row],[TOTAL toneladas en contenedores en exterior vacíos]]</f>
        <v>408089</v>
      </c>
      <c r="W480" s="3">
        <f>+dataMercanciaContenedores[[#This Row],[Toneladas en contenedores embarcadas en cabotaje con carga]]+dataMercanciaContenedores[[#This Row],[Toneladas en contenedores embarcadas en exterior con carga]]</f>
        <v>181803</v>
      </c>
      <c r="X480" s="3">
        <f>+dataMercanciaContenedores[[#This Row],[Toneladas en contenedores embarcadas en cabotaje vacíos]]+dataMercanciaContenedores[[#This Row],[Toneladas en contenedores embarcadas en exterior vacíos]]</f>
        <v>4655</v>
      </c>
      <c r="Y480" s="3">
        <f>+dataMercanciaContenedores[[#This Row],[TOTAL Toneladas en contenedores con carga embarcadas]]+dataMercanciaContenedores[[#This Row],[TOTAL Toneladas en contenedores vacíos embarcadas]]</f>
        <v>186458</v>
      </c>
      <c r="Z480" s="3">
        <f>+dataMercanciaContenedores[[#This Row],[Toneladas en contenedores desembarcadas en cabotaje con carga]]+dataMercanciaContenedores[[#This Row],[Toneladas en contenedores desembarcadas en exterior con carga]]</f>
        <v>225910</v>
      </c>
      <c r="AA480" s="3">
        <f>+dataMercanciaContenedores[[#This Row],[Toneladas en contenedores desembarcadas en cabotaje vacíos]]+dataMercanciaContenedores[[#This Row],[Toneladas en contenedores desembarcadas en exterior vacíos]]</f>
        <v>5252</v>
      </c>
      <c r="AB480" s="3">
        <f>+dataMercanciaContenedores[[#This Row],[TOTAL Toneladas en contenedores con carga desembarcadas]]+dataMercanciaContenedores[[#This Row],[TOTAL Toneladas en contenedores vacíos desembarcadas]]</f>
        <v>231162</v>
      </c>
      <c r="AC480" s="3">
        <f>+dataMercanciaContenedores[[#This Row],[TOTAL toneladas embarcadas en contenedor]]+dataMercanciaContenedores[[#This Row],[TOTAL toneladas desembarcadas en contenedor]]</f>
        <v>417620</v>
      </c>
    </row>
    <row r="481" spans="1:29" hidden="1" x14ac:dyDescent="0.2">
      <c r="A481" s="1">
        <v>2020</v>
      </c>
      <c r="B481" s="1" t="s">
        <v>13</v>
      </c>
      <c r="C481" s="1" t="s">
        <v>40</v>
      </c>
      <c r="D481" s="1" t="s">
        <v>41</v>
      </c>
      <c r="E481" s="2">
        <v>0</v>
      </c>
      <c r="F481" s="2">
        <v>0</v>
      </c>
      <c r="G481" s="3">
        <f>+dataMercanciaContenedores[[#This Row],[Toneladas en contenedores embarcadas en cabotaje con carga]]+dataMercanciaContenedores[[#This Row],[Toneladas en contenedores embarcadas en cabotaje vacíos]]</f>
        <v>0</v>
      </c>
      <c r="H481" s="2">
        <v>0</v>
      </c>
      <c r="I481" s="2">
        <v>0</v>
      </c>
      <c r="J481" s="3">
        <f>+dataMercanciaContenedores[[#This Row],[Toneladas en contenedores desembarcadas en cabotaje con carga]]+dataMercanciaContenedores[[#This Row],[Toneladas en contenedores desembarcadas en cabotaje vacíos]]</f>
        <v>0</v>
      </c>
      <c r="K481" s="3">
        <f>+dataMercanciaContenedores[[#This Row],[Toneladas en contenedores embarcadas en cabotaje con carga]]+dataMercanciaContenedores[[#This Row],[Toneladas en contenedores desembarcadas en cabotaje con carga]]</f>
        <v>0</v>
      </c>
      <c r="L481" s="3">
        <f>+dataMercanciaContenedores[[#This Row],[Toneladas en contenedores embarcadas en cabotaje vacíos]]+dataMercanciaContenedores[[#This Row],[Toneladas en contenedores desembarcadas en cabotaje vacíos]]</f>
        <v>0</v>
      </c>
      <c r="M481" s="3">
        <f>+dataMercanciaContenedores[[#This Row],[TOTAL toneladas en contenedores en cabotaje con carga]]+dataMercanciaContenedores[[#This Row],[TOTAL toneladas en contenedores en cabotaje vacíos]]</f>
        <v>0</v>
      </c>
      <c r="N481" s="2">
        <v>0</v>
      </c>
      <c r="O481" s="2">
        <v>0</v>
      </c>
      <c r="P481" s="3">
        <f>+dataMercanciaContenedores[[#This Row],[Toneladas en contenedores embarcadas en exterior con carga]]+dataMercanciaContenedores[[#This Row],[Toneladas en contenedores embarcadas en exterior vacíos]]</f>
        <v>0</v>
      </c>
      <c r="Q481" s="2">
        <v>0</v>
      </c>
      <c r="R481" s="2">
        <v>0</v>
      </c>
      <c r="S481" s="3">
        <f>+dataMercanciaContenedores[[#This Row],[Toneladas en contenedores desembarcadas en exterior con carga]]+dataMercanciaContenedores[[#This Row],[Toneladas en contenedores desembarcadas en exterior vacíos]]</f>
        <v>0</v>
      </c>
      <c r="T481" s="3">
        <f>+dataMercanciaContenedores[[#This Row],[Toneladas en contenedores embarcadas en exterior con carga]]+dataMercanciaContenedores[[#This Row],[Toneladas en contenedores desembarcadas en exterior con carga]]</f>
        <v>0</v>
      </c>
      <c r="U481" s="3">
        <f>+dataMercanciaContenedores[[#This Row],[Toneladas en contenedores embarcadas en exterior vacíos]]+dataMercanciaContenedores[[#This Row],[Toneladas en contenedores desembarcadas en exterior vacíos]]</f>
        <v>0</v>
      </c>
      <c r="V481" s="3">
        <f>+dataMercanciaContenedores[[#This Row],[TOTAL toneladas en contenedores en exterior con carga]]+dataMercanciaContenedores[[#This Row],[TOTAL toneladas en contenedores en exterior vacíos]]</f>
        <v>0</v>
      </c>
      <c r="W481" s="3">
        <f>+dataMercanciaContenedores[[#This Row],[Toneladas en contenedores embarcadas en cabotaje con carga]]+dataMercanciaContenedores[[#This Row],[Toneladas en contenedores embarcadas en exterior con carga]]</f>
        <v>0</v>
      </c>
      <c r="X481" s="3">
        <f>+dataMercanciaContenedores[[#This Row],[Toneladas en contenedores embarcadas en cabotaje vacíos]]+dataMercanciaContenedores[[#This Row],[Toneladas en contenedores embarcadas en exterior vacíos]]</f>
        <v>0</v>
      </c>
      <c r="Y481" s="3">
        <f>+dataMercanciaContenedores[[#This Row],[TOTAL Toneladas en contenedores con carga embarcadas]]+dataMercanciaContenedores[[#This Row],[TOTAL Toneladas en contenedores vacíos embarcadas]]</f>
        <v>0</v>
      </c>
      <c r="Z481" s="3">
        <f>+dataMercanciaContenedores[[#This Row],[Toneladas en contenedores desembarcadas en cabotaje con carga]]+dataMercanciaContenedores[[#This Row],[Toneladas en contenedores desembarcadas en exterior con carga]]</f>
        <v>0</v>
      </c>
      <c r="AA481" s="3">
        <f>+dataMercanciaContenedores[[#This Row],[Toneladas en contenedores desembarcadas en cabotaje vacíos]]+dataMercanciaContenedores[[#This Row],[Toneladas en contenedores desembarcadas en exterior vacíos]]</f>
        <v>0</v>
      </c>
      <c r="AB481" s="3">
        <f>+dataMercanciaContenedores[[#This Row],[TOTAL Toneladas en contenedores con carga desembarcadas]]+dataMercanciaContenedores[[#This Row],[TOTAL Toneladas en contenedores vacíos desembarcadas]]</f>
        <v>0</v>
      </c>
      <c r="AC481" s="3">
        <f>+dataMercanciaContenedores[[#This Row],[TOTAL toneladas embarcadas en contenedor]]+dataMercanciaContenedores[[#This Row],[TOTAL toneladas desembarcadas en contenedor]]</f>
        <v>0</v>
      </c>
    </row>
    <row r="482" spans="1:29" hidden="1" x14ac:dyDescent="0.2">
      <c r="A482" s="1">
        <v>2020</v>
      </c>
      <c r="B482" s="1" t="s">
        <v>14</v>
      </c>
      <c r="C482" s="1" t="s">
        <v>40</v>
      </c>
      <c r="D482" s="1" t="s">
        <v>41</v>
      </c>
      <c r="E482" s="2">
        <v>1863201</v>
      </c>
      <c r="F482" s="2">
        <v>21483</v>
      </c>
      <c r="G482" s="3">
        <f>+dataMercanciaContenedores[[#This Row],[Toneladas en contenedores embarcadas en cabotaje con carga]]+dataMercanciaContenedores[[#This Row],[Toneladas en contenedores embarcadas en cabotaje vacíos]]</f>
        <v>1884684</v>
      </c>
      <c r="H482" s="2">
        <v>2050311</v>
      </c>
      <c r="I482" s="2">
        <v>17236</v>
      </c>
      <c r="J482" s="3">
        <f>+dataMercanciaContenedores[[#This Row],[Toneladas en contenedores desembarcadas en cabotaje con carga]]+dataMercanciaContenedores[[#This Row],[Toneladas en contenedores desembarcadas en cabotaje vacíos]]</f>
        <v>2067547</v>
      </c>
      <c r="K482" s="3">
        <f>+dataMercanciaContenedores[[#This Row],[Toneladas en contenedores embarcadas en cabotaje con carga]]+dataMercanciaContenedores[[#This Row],[Toneladas en contenedores desembarcadas en cabotaje con carga]]</f>
        <v>3913512</v>
      </c>
      <c r="L482" s="3">
        <f>+dataMercanciaContenedores[[#This Row],[Toneladas en contenedores embarcadas en cabotaje vacíos]]+dataMercanciaContenedores[[#This Row],[Toneladas en contenedores desembarcadas en cabotaje vacíos]]</f>
        <v>38719</v>
      </c>
      <c r="M482" s="3">
        <f>+dataMercanciaContenedores[[#This Row],[TOTAL toneladas en contenedores en cabotaje con carga]]+dataMercanciaContenedores[[#This Row],[TOTAL toneladas en contenedores en cabotaje vacíos]]</f>
        <v>3952231</v>
      </c>
      <c r="N482" s="2">
        <v>30619985</v>
      </c>
      <c r="O482" s="2">
        <v>608306</v>
      </c>
      <c r="P482" s="3">
        <f>+dataMercanciaContenedores[[#This Row],[Toneladas en contenedores embarcadas en exterior con carga]]+dataMercanciaContenedores[[#This Row],[Toneladas en contenedores embarcadas en exterior vacíos]]</f>
        <v>31228291</v>
      </c>
      <c r="Q482" s="2">
        <v>29603277</v>
      </c>
      <c r="R482" s="2">
        <v>650404</v>
      </c>
      <c r="S482" s="3">
        <f>+dataMercanciaContenedores[[#This Row],[Toneladas en contenedores desembarcadas en exterior con carga]]+dataMercanciaContenedores[[#This Row],[Toneladas en contenedores desembarcadas en exterior vacíos]]</f>
        <v>30253681</v>
      </c>
      <c r="T482" s="3">
        <f>+dataMercanciaContenedores[[#This Row],[Toneladas en contenedores embarcadas en exterior con carga]]+dataMercanciaContenedores[[#This Row],[Toneladas en contenedores desembarcadas en exterior con carga]]</f>
        <v>60223262</v>
      </c>
      <c r="U482" s="3">
        <f>+dataMercanciaContenedores[[#This Row],[Toneladas en contenedores embarcadas en exterior vacíos]]+dataMercanciaContenedores[[#This Row],[Toneladas en contenedores desembarcadas en exterior vacíos]]</f>
        <v>1258710</v>
      </c>
      <c r="V482" s="3">
        <f>+dataMercanciaContenedores[[#This Row],[TOTAL toneladas en contenedores en exterior con carga]]+dataMercanciaContenedores[[#This Row],[TOTAL toneladas en contenedores en exterior vacíos]]</f>
        <v>61481972</v>
      </c>
      <c r="W482" s="3">
        <f>+dataMercanciaContenedores[[#This Row],[Toneladas en contenedores embarcadas en cabotaje con carga]]+dataMercanciaContenedores[[#This Row],[Toneladas en contenedores embarcadas en exterior con carga]]</f>
        <v>32483186</v>
      </c>
      <c r="X482" s="3">
        <f>+dataMercanciaContenedores[[#This Row],[Toneladas en contenedores embarcadas en cabotaje vacíos]]+dataMercanciaContenedores[[#This Row],[Toneladas en contenedores embarcadas en exterior vacíos]]</f>
        <v>629789</v>
      </c>
      <c r="Y482" s="3">
        <f>+dataMercanciaContenedores[[#This Row],[TOTAL Toneladas en contenedores con carga embarcadas]]+dataMercanciaContenedores[[#This Row],[TOTAL Toneladas en contenedores vacíos embarcadas]]</f>
        <v>33112975</v>
      </c>
      <c r="Z482" s="3">
        <f>+dataMercanciaContenedores[[#This Row],[Toneladas en contenedores desembarcadas en cabotaje con carga]]+dataMercanciaContenedores[[#This Row],[Toneladas en contenedores desembarcadas en exterior con carga]]</f>
        <v>31653588</v>
      </c>
      <c r="AA482" s="3">
        <f>+dataMercanciaContenedores[[#This Row],[Toneladas en contenedores desembarcadas en cabotaje vacíos]]+dataMercanciaContenedores[[#This Row],[Toneladas en contenedores desembarcadas en exterior vacíos]]</f>
        <v>667640</v>
      </c>
      <c r="AB482" s="3">
        <f>+dataMercanciaContenedores[[#This Row],[TOTAL Toneladas en contenedores con carga desembarcadas]]+dataMercanciaContenedores[[#This Row],[TOTAL Toneladas en contenedores vacíos desembarcadas]]</f>
        <v>32321228</v>
      </c>
      <c r="AC482" s="3">
        <f>+dataMercanciaContenedores[[#This Row],[TOTAL toneladas embarcadas en contenedor]]+dataMercanciaContenedores[[#This Row],[TOTAL toneladas desembarcadas en contenedor]]</f>
        <v>65434203</v>
      </c>
    </row>
    <row r="483" spans="1:29" hidden="1" x14ac:dyDescent="0.2">
      <c r="A483" s="1">
        <v>2020</v>
      </c>
      <c r="B483" s="1" t="s">
        <v>15</v>
      </c>
      <c r="C483" s="1" t="s">
        <v>40</v>
      </c>
      <c r="D483" s="1" t="s">
        <v>41</v>
      </c>
      <c r="E483" s="2">
        <v>332768</v>
      </c>
      <c r="F483" s="2">
        <v>8056</v>
      </c>
      <c r="G483" s="3">
        <f>+dataMercanciaContenedores[[#This Row],[Toneladas en contenedores embarcadas en cabotaje con carga]]+dataMercanciaContenedores[[#This Row],[Toneladas en contenedores embarcadas en cabotaje vacíos]]</f>
        <v>340824</v>
      </c>
      <c r="H483" s="2">
        <v>93824</v>
      </c>
      <c r="I483" s="2">
        <v>63196</v>
      </c>
      <c r="J483" s="3">
        <f>+dataMercanciaContenedores[[#This Row],[Toneladas en contenedores desembarcadas en cabotaje con carga]]+dataMercanciaContenedores[[#This Row],[Toneladas en contenedores desembarcadas en cabotaje vacíos]]</f>
        <v>157020</v>
      </c>
      <c r="K483" s="3">
        <f>+dataMercanciaContenedores[[#This Row],[Toneladas en contenedores embarcadas en cabotaje con carga]]+dataMercanciaContenedores[[#This Row],[Toneladas en contenedores desembarcadas en cabotaje con carga]]</f>
        <v>426592</v>
      </c>
      <c r="L483" s="3">
        <f>+dataMercanciaContenedores[[#This Row],[Toneladas en contenedores embarcadas en cabotaje vacíos]]+dataMercanciaContenedores[[#This Row],[Toneladas en contenedores desembarcadas en cabotaje vacíos]]</f>
        <v>71252</v>
      </c>
      <c r="M483" s="3">
        <f>+dataMercanciaContenedores[[#This Row],[TOTAL toneladas en contenedores en cabotaje con carga]]+dataMercanciaContenedores[[#This Row],[TOTAL toneladas en contenedores en cabotaje vacíos]]</f>
        <v>497844</v>
      </c>
      <c r="N483" s="2">
        <v>257823</v>
      </c>
      <c r="O483" s="2">
        <v>3730</v>
      </c>
      <c r="P483" s="3">
        <f>+dataMercanciaContenedores[[#This Row],[Toneladas en contenedores embarcadas en exterior con carga]]+dataMercanciaContenedores[[#This Row],[Toneladas en contenedores embarcadas en exterior vacíos]]</f>
        <v>261553</v>
      </c>
      <c r="Q483" s="2">
        <v>169522</v>
      </c>
      <c r="R483" s="2">
        <v>8379</v>
      </c>
      <c r="S483" s="3">
        <f>+dataMercanciaContenedores[[#This Row],[Toneladas en contenedores desembarcadas en exterior con carga]]+dataMercanciaContenedores[[#This Row],[Toneladas en contenedores desembarcadas en exterior vacíos]]</f>
        <v>177901</v>
      </c>
      <c r="T483" s="3">
        <f>+dataMercanciaContenedores[[#This Row],[Toneladas en contenedores embarcadas en exterior con carga]]+dataMercanciaContenedores[[#This Row],[Toneladas en contenedores desembarcadas en exterior con carga]]</f>
        <v>427345</v>
      </c>
      <c r="U483" s="3">
        <f>+dataMercanciaContenedores[[#This Row],[Toneladas en contenedores embarcadas en exterior vacíos]]+dataMercanciaContenedores[[#This Row],[Toneladas en contenedores desembarcadas en exterior vacíos]]</f>
        <v>12109</v>
      </c>
      <c r="V483" s="3">
        <f>+dataMercanciaContenedores[[#This Row],[TOTAL toneladas en contenedores en exterior con carga]]+dataMercanciaContenedores[[#This Row],[TOTAL toneladas en contenedores en exterior vacíos]]</f>
        <v>439454</v>
      </c>
      <c r="W483" s="3">
        <f>+dataMercanciaContenedores[[#This Row],[Toneladas en contenedores embarcadas en cabotaje con carga]]+dataMercanciaContenedores[[#This Row],[Toneladas en contenedores embarcadas en exterior con carga]]</f>
        <v>590591</v>
      </c>
      <c r="X483" s="3">
        <f>+dataMercanciaContenedores[[#This Row],[Toneladas en contenedores embarcadas en cabotaje vacíos]]+dataMercanciaContenedores[[#This Row],[Toneladas en contenedores embarcadas en exterior vacíos]]</f>
        <v>11786</v>
      </c>
      <c r="Y483" s="3">
        <f>+dataMercanciaContenedores[[#This Row],[TOTAL Toneladas en contenedores con carga embarcadas]]+dataMercanciaContenedores[[#This Row],[TOTAL Toneladas en contenedores vacíos embarcadas]]</f>
        <v>602377</v>
      </c>
      <c r="Z483" s="3">
        <f>+dataMercanciaContenedores[[#This Row],[Toneladas en contenedores desembarcadas en cabotaje con carga]]+dataMercanciaContenedores[[#This Row],[Toneladas en contenedores desembarcadas en exterior con carga]]</f>
        <v>263346</v>
      </c>
      <c r="AA483" s="3">
        <f>+dataMercanciaContenedores[[#This Row],[Toneladas en contenedores desembarcadas en cabotaje vacíos]]+dataMercanciaContenedores[[#This Row],[Toneladas en contenedores desembarcadas en exterior vacíos]]</f>
        <v>71575</v>
      </c>
      <c r="AB483" s="3">
        <f>+dataMercanciaContenedores[[#This Row],[TOTAL Toneladas en contenedores con carga desembarcadas]]+dataMercanciaContenedores[[#This Row],[TOTAL Toneladas en contenedores vacíos desembarcadas]]</f>
        <v>334921</v>
      </c>
      <c r="AC483" s="3">
        <f>+dataMercanciaContenedores[[#This Row],[TOTAL toneladas embarcadas en contenedor]]+dataMercanciaContenedores[[#This Row],[TOTAL toneladas desembarcadas en contenedor]]</f>
        <v>937298</v>
      </c>
    </row>
    <row r="484" spans="1:29" hidden="1" x14ac:dyDescent="0.2">
      <c r="A484" s="1">
        <v>2020</v>
      </c>
      <c r="B484" s="1" t="s">
        <v>16</v>
      </c>
      <c r="C484" s="1" t="s">
        <v>40</v>
      </c>
      <c r="D484" s="1" t="s">
        <v>41</v>
      </c>
      <c r="E484" s="2">
        <v>50528</v>
      </c>
      <c r="F484" s="2">
        <v>60576</v>
      </c>
      <c r="G484" s="3">
        <f>+dataMercanciaContenedores[[#This Row],[Toneladas en contenedores embarcadas en cabotaje con carga]]+dataMercanciaContenedores[[#This Row],[Toneladas en contenedores embarcadas en cabotaje vacíos]]</f>
        <v>111104</v>
      </c>
      <c r="H484" s="2">
        <v>234747</v>
      </c>
      <c r="I484" s="2">
        <v>1154</v>
      </c>
      <c r="J484" s="3">
        <f>+dataMercanciaContenedores[[#This Row],[Toneladas en contenedores desembarcadas en cabotaje con carga]]+dataMercanciaContenedores[[#This Row],[Toneladas en contenedores desembarcadas en cabotaje vacíos]]</f>
        <v>235901</v>
      </c>
      <c r="K484" s="3">
        <f>+dataMercanciaContenedores[[#This Row],[Toneladas en contenedores embarcadas en cabotaje con carga]]+dataMercanciaContenedores[[#This Row],[Toneladas en contenedores desembarcadas en cabotaje con carga]]</f>
        <v>285275</v>
      </c>
      <c r="L484" s="3">
        <f>+dataMercanciaContenedores[[#This Row],[Toneladas en contenedores embarcadas en cabotaje vacíos]]+dataMercanciaContenedores[[#This Row],[Toneladas en contenedores desembarcadas en cabotaje vacíos]]</f>
        <v>61730</v>
      </c>
      <c r="M484" s="3">
        <f>+dataMercanciaContenedores[[#This Row],[TOTAL toneladas en contenedores en cabotaje con carga]]+dataMercanciaContenedores[[#This Row],[TOTAL toneladas en contenedores en cabotaje vacíos]]</f>
        <v>347005</v>
      </c>
      <c r="N484" s="2">
        <v>31</v>
      </c>
      <c r="O484" s="2">
        <v>0</v>
      </c>
      <c r="P484" s="3">
        <f>+dataMercanciaContenedores[[#This Row],[Toneladas en contenedores embarcadas en exterior con carga]]+dataMercanciaContenedores[[#This Row],[Toneladas en contenedores embarcadas en exterior vacíos]]</f>
        <v>31</v>
      </c>
      <c r="Q484" s="2">
        <v>15</v>
      </c>
      <c r="R484" s="2">
        <v>0</v>
      </c>
      <c r="S484" s="3">
        <f>+dataMercanciaContenedores[[#This Row],[Toneladas en contenedores desembarcadas en exterior con carga]]+dataMercanciaContenedores[[#This Row],[Toneladas en contenedores desembarcadas en exterior vacíos]]</f>
        <v>15</v>
      </c>
      <c r="T484" s="3">
        <f>+dataMercanciaContenedores[[#This Row],[Toneladas en contenedores embarcadas en exterior con carga]]+dataMercanciaContenedores[[#This Row],[Toneladas en contenedores desembarcadas en exterior con carga]]</f>
        <v>46</v>
      </c>
      <c r="U484" s="3">
        <f>+dataMercanciaContenedores[[#This Row],[Toneladas en contenedores embarcadas en exterior vacíos]]+dataMercanciaContenedores[[#This Row],[Toneladas en contenedores desembarcadas en exterior vacíos]]</f>
        <v>0</v>
      </c>
      <c r="V484" s="3">
        <f>+dataMercanciaContenedores[[#This Row],[TOTAL toneladas en contenedores en exterior con carga]]+dataMercanciaContenedores[[#This Row],[TOTAL toneladas en contenedores en exterior vacíos]]</f>
        <v>46</v>
      </c>
      <c r="W484" s="3">
        <f>+dataMercanciaContenedores[[#This Row],[Toneladas en contenedores embarcadas en cabotaje con carga]]+dataMercanciaContenedores[[#This Row],[Toneladas en contenedores embarcadas en exterior con carga]]</f>
        <v>50559</v>
      </c>
      <c r="X484" s="3">
        <f>+dataMercanciaContenedores[[#This Row],[Toneladas en contenedores embarcadas en cabotaje vacíos]]+dataMercanciaContenedores[[#This Row],[Toneladas en contenedores embarcadas en exterior vacíos]]</f>
        <v>60576</v>
      </c>
      <c r="Y484" s="3">
        <f>+dataMercanciaContenedores[[#This Row],[TOTAL Toneladas en contenedores con carga embarcadas]]+dataMercanciaContenedores[[#This Row],[TOTAL Toneladas en contenedores vacíos embarcadas]]</f>
        <v>111135</v>
      </c>
      <c r="Z484" s="3">
        <f>+dataMercanciaContenedores[[#This Row],[Toneladas en contenedores desembarcadas en cabotaje con carga]]+dataMercanciaContenedores[[#This Row],[Toneladas en contenedores desembarcadas en exterior con carga]]</f>
        <v>234762</v>
      </c>
      <c r="AA484" s="3">
        <f>+dataMercanciaContenedores[[#This Row],[Toneladas en contenedores desembarcadas en cabotaje vacíos]]+dataMercanciaContenedores[[#This Row],[Toneladas en contenedores desembarcadas en exterior vacíos]]</f>
        <v>1154</v>
      </c>
      <c r="AB484" s="3">
        <f>+dataMercanciaContenedores[[#This Row],[TOTAL Toneladas en contenedores con carga desembarcadas]]+dataMercanciaContenedores[[#This Row],[TOTAL Toneladas en contenedores vacíos desembarcadas]]</f>
        <v>235916</v>
      </c>
      <c r="AC484" s="3">
        <f>+dataMercanciaContenedores[[#This Row],[TOTAL toneladas embarcadas en contenedor]]+dataMercanciaContenedores[[#This Row],[TOTAL toneladas desembarcadas en contenedor]]</f>
        <v>347051</v>
      </c>
    </row>
    <row r="485" spans="1:29" hidden="1" x14ac:dyDescent="0.2">
      <c r="A485" s="1">
        <v>2020</v>
      </c>
      <c r="B485" s="1" t="s">
        <v>17</v>
      </c>
      <c r="C485" s="1" t="s">
        <v>40</v>
      </c>
      <c r="D485" s="1" t="s">
        <v>41</v>
      </c>
      <c r="E485" s="2">
        <v>940032</v>
      </c>
      <c r="F485" s="2">
        <v>22602</v>
      </c>
      <c r="G485" s="3">
        <f>+dataMercanciaContenedores[[#This Row],[Toneladas en contenedores embarcadas en cabotaje con carga]]+dataMercanciaContenedores[[#This Row],[Toneladas en contenedores embarcadas en cabotaje vacíos]]</f>
        <v>962634</v>
      </c>
      <c r="H485" s="2">
        <v>239085</v>
      </c>
      <c r="I485" s="2">
        <v>157284</v>
      </c>
      <c r="J485" s="3">
        <f>+dataMercanciaContenedores[[#This Row],[Toneladas en contenedores desembarcadas en cabotaje con carga]]+dataMercanciaContenedores[[#This Row],[Toneladas en contenedores desembarcadas en cabotaje vacíos]]</f>
        <v>396369</v>
      </c>
      <c r="K485" s="3">
        <f>+dataMercanciaContenedores[[#This Row],[Toneladas en contenedores embarcadas en cabotaje con carga]]+dataMercanciaContenedores[[#This Row],[Toneladas en contenedores desembarcadas en cabotaje con carga]]</f>
        <v>1179117</v>
      </c>
      <c r="L485" s="3">
        <f>+dataMercanciaContenedores[[#This Row],[Toneladas en contenedores embarcadas en cabotaje vacíos]]+dataMercanciaContenedores[[#This Row],[Toneladas en contenedores desembarcadas en cabotaje vacíos]]</f>
        <v>179886</v>
      </c>
      <c r="M485" s="3">
        <f>+dataMercanciaContenedores[[#This Row],[TOTAL toneladas en contenedores en cabotaje con carga]]+dataMercanciaContenedores[[#This Row],[TOTAL toneladas en contenedores en cabotaje vacíos]]</f>
        <v>1359003</v>
      </c>
      <c r="N485" s="2">
        <v>16650101</v>
      </c>
      <c r="O485" s="2">
        <v>322786</v>
      </c>
      <c r="P485" s="3">
        <f>+dataMercanciaContenedores[[#This Row],[Toneladas en contenedores embarcadas en exterior con carga]]+dataMercanciaContenedores[[#This Row],[Toneladas en contenedores embarcadas en exterior vacíos]]</f>
        <v>16972887</v>
      </c>
      <c r="Q485" s="2">
        <v>12901156</v>
      </c>
      <c r="R485" s="2">
        <v>742587</v>
      </c>
      <c r="S485" s="3">
        <f>+dataMercanciaContenedores[[#This Row],[Toneladas en contenedores desembarcadas en exterior con carga]]+dataMercanciaContenedores[[#This Row],[Toneladas en contenedores desembarcadas en exterior vacíos]]</f>
        <v>13643743</v>
      </c>
      <c r="T485" s="3">
        <f>+dataMercanciaContenedores[[#This Row],[Toneladas en contenedores embarcadas en exterior con carga]]+dataMercanciaContenedores[[#This Row],[Toneladas en contenedores desembarcadas en exterior con carga]]</f>
        <v>29551257</v>
      </c>
      <c r="U485" s="3">
        <f>+dataMercanciaContenedores[[#This Row],[Toneladas en contenedores embarcadas en exterior vacíos]]+dataMercanciaContenedores[[#This Row],[Toneladas en contenedores desembarcadas en exterior vacíos]]</f>
        <v>1065373</v>
      </c>
      <c r="V485" s="3">
        <f>+dataMercanciaContenedores[[#This Row],[TOTAL toneladas en contenedores en exterior con carga]]+dataMercanciaContenedores[[#This Row],[TOTAL toneladas en contenedores en exterior vacíos]]</f>
        <v>30616630</v>
      </c>
      <c r="W485" s="3">
        <f>+dataMercanciaContenedores[[#This Row],[Toneladas en contenedores embarcadas en cabotaje con carga]]+dataMercanciaContenedores[[#This Row],[Toneladas en contenedores embarcadas en exterior con carga]]</f>
        <v>17590133</v>
      </c>
      <c r="X485" s="3">
        <f>+dataMercanciaContenedores[[#This Row],[Toneladas en contenedores embarcadas en cabotaje vacíos]]+dataMercanciaContenedores[[#This Row],[Toneladas en contenedores embarcadas en exterior vacíos]]</f>
        <v>345388</v>
      </c>
      <c r="Y485" s="3">
        <f>+dataMercanciaContenedores[[#This Row],[TOTAL Toneladas en contenedores con carga embarcadas]]+dataMercanciaContenedores[[#This Row],[TOTAL Toneladas en contenedores vacíos embarcadas]]</f>
        <v>17935521</v>
      </c>
      <c r="Z485" s="3">
        <f>+dataMercanciaContenedores[[#This Row],[Toneladas en contenedores desembarcadas en cabotaje con carga]]+dataMercanciaContenedores[[#This Row],[Toneladas en contenedores desembarcadas en exterior con carga]]</f>
        <v>13140241</v>
      </c>
      <c r="AA485" s="3">
        <f>+dataMercanciaContenedores[[#This Row],[Toneladas en contenedores desembarcadas en cabotaje vacíos]]+dataMercanciaContenedores[[#This Row],[Toneladas en contenedores desembarcadas en exterior vacíos]]</f>
        <v>899871</v>
      </c>
      <c r="AB485" s="3">
        <f>+dataMercanciaContenedores[[#This Row],[TOTAL Toneladas en contenedores con carga desembarcadas]]+dataMercanciaContenedores[[#This Row],[TOTAL Toneladas en contenedores vacíos desembarcadas]]</f>
        <v>14040112</v>
      </c>
      <c r="AC485" s="3">
        <f>+dataMercanciaContenedores[[#This Row],[TOTAL toneladas embarcadas en contenedor]]+dataMercanciaContenedores[[#This Row],[TOTAL toneladas desembarcadas en contenedor]]</f>
        <v>31975633</v>
      </c>
    </row>
    <row r="486" spans="1:29" hidden="1" x14ac:dyDescent="0.2">
      <c r="A486" s="1">
        <v>2020</v>
      </c>
      <c r="B486" s="1" t="s">
        <v>18</v>
      </c>
      <c r="C486" s="1" t="s">
        <v>40</v>
      </c>
      <c r="D486" s="1" t="s">
        <v>41</v>
      </c>
      <c r="E486" s="2">
        <v>174156</v>
      </c>
      <c r="F486" s="2">
        <v>4961</v>
      </c>
      <c r="G486" s="3">
        <f>+dataMercanciaContenedores[[#This Row],[Toneladas en contenedores embarcadas en cabotaje con carga]]+dataMercanciaContenedores[[#This Row],[Toneladas en contenedores embarcadas en cabotaje vacíos]]</f>
        <v>179117</v>
      </c>
      <c r="H486" s="2">
        <v>32809</v>
      </c>
      <c r="I486" s="2">
        <v>48823</v>
      </c>
      <c r="J486" s="3">
        <f>+dataMercanciaContenedores[[#This Row],[Toneladas en contenedores desembarcadas en cabotaje con carga]]+dataMercanciaContenedores[[#This Row],[Toneladas en contenedores desembarcadas en cabotaje vacíos]]</f>
        <v>81632</v>
      </c>
      <c r="K486" s="3">
        <f>+dataMercanciaContenedores[[#This Row],[Toneladas en contenedores embarcadas en cabotaje con carga]]+dataMercanciaContenedores[[#This Row],[Toneladas en contenedores desembarcadas en cabotaje con carga]]</f>
        <v>206965</v>
      </c>
      <c r="L486" s="3">
        <f>+dataMercanciaContenedores[[#This Row],[Toneladas en contenedores embarcadas en cabotaje vacíos]]+dataMercanciaContenedores[[#This Row],[Toneladas en contenedores desembarcadas en cabotaje vacíos]]</f>
        <v>53784</v>
      </c>
      <c r="M486" s="3">
        <f>+dataMercanciaContenedores[[#This Row],[TOTAL toneladas en contenedores en cabotaje con carga]]+dataMercanciaContenedores[[#This Row],[TOTAL toneladas en contenedores en cabotaje vacíos]]</f>
        <v>260749</v>
      </c>
      <c r="N486" s="2">
        <v>2974766</v>
      </c>
      <c r="O486" s="2">
        <v>12899</v>
      </c>
      <c r="P486" s="3">
        <f>+dataMercanciaContenedores[[#This Row],[Toneladas en contenedores embarcadas en exterior con carga]]+dataMercanciaContenedores[[#This Row],[Toneladas en contenedores embarcadas en exterior vacíos]]</f>
        <v>2987665</v>
      </c>
      <c r="Q486" s="2">
        <v>1747877</v>
      </c>
      <c r="R486" s="2">
        <v>186548</v>
      </c>
      <c r="S486" s="3">
        <f>+dataMercanciaContenedores[[#This Row],[Toneladas en contenedores desembarcadas en exterior con carga]]+dataMercanciaContenedores[[#This Row],[Toneladas en contenedores desembarcadas en exterior vacíos]]</f>
        <v>1934425</v>
      </c>
      <c r="T486" s="3">
        <f>+dataMercanciaContenedores[[#This Row],[Toneladas en contenedores embarcadas en exterior con carga]]+dataMercanciaContenedores[[#This Row],[Toneladas en contenedores desembarcadas en exterior con carga]]</f>
        <v>4722643</v>
      </c>
      <c r="U486" s="3">
        <f>+dataMercanciaContenedores[[#This Row],[Toneladas en contenedores embarcadas en exterior vacíos]]+dataMercanciaContenedores[[#This Row],[Toneladas en contenedores desembarcadas en exterior vacíos]]</f>
        <v>199447</v>
      </c>
      <c r="V486" s="3">
        <f>+dataMercanciaContenedores[[#This Row],[TOTAL toneladas en contenedores en exterior con carga]]+dataMercanciaContenedores[[#This Row],[TOTAL toneladas en contenedores en exterior vacíos]]</f>
        <v>4922090</v>
      </c>
      <c r="W486" s="3">
        <f>+dataMercanciaContenedores[[#This Row],[Toneladas en contenedores embarcadas en cabotaje con carga]]+dataMercanciaContenedores[[#This Row],[Toneladas en contenedores embarcadas en exterior con carga]]</f>
        <v>3148922</v>
      </c>
      <c r="X486" s="3">
        <f>+dataMercanciaContenedores[[#This Row],[Toneladas en contenedores embarcadas en cabotaje vacíos]]+dataMercanciaContenedores[[#This Row],[Toneladas en contenedores embarcadas en exterior vacíos]]</f>
        <v>17860</v>
      </c>
      <c r="Y486" s="3">
        <f>+dataMercanciaContenedores[[#This Row],[TOTAL Toneladas en contenedores con carga embarcadas]]+dataMercanciaContenedores[[#This Row],[TOTAL Toneladas en contenedores vacíos embarcadas]]</f>
        <v>3166782</v>
      </c>
      <c r="Z486" s="3">
        <f>+dataMercanciaContenedores[[#This Row],[Toneladas en contenedores desembarcadas en cabotaje con carga]]+dataMercanciaContenedores[[#This Row],[Toneladas en contenedores desembarcadas en exterior con carga]]</f>
        <v>1780686</v>
      </c>
      <c r="AA486" s="3">
        <f>+dataMercanciaContenedores[[#This Row],[Toneladas en contenedores desembarcadas en cabotaje vacíos]]+dataMercanciaContenedores[[#This Row],[Toneladas en contenedores desembarcadas en exterior vacíos]]</f>
        <v>235371</v>
      </c>
      <c r="AB486" s="3">
        <f>+dataMercanciaContenedores[[#This Row],[TOTAL Toneladas en contenedores con carga desembarcadas]]+dataMercanciaContenedores[[#This Row],[TOTAL Toneladas en contenedores vacíos desembarcadas]]</f>
        <v>2016057</v>
      </c>
      <c r="AC486" s="3">
        <f>+dataMercanciaContenedores[[#This Row],[TOTAL toneladas embarcadas en contenedor]]+dataMercanciaContenedores[[#This Row],[TOTAL toneladas desembarcadas en contenedor]]</f>
        <v>5182839</v>
      </c>
    </row>
    <row r="487" spans="1:29" hidden="1" x14ac:dyDescent="0.2">
      <c r="A487" s="1">
        <v>2020</v>
      </c>
      <c r="B487" s="1" t="s">
        <v>19</v>
      </c>
      <c r="C487" s="1" t="s">
        <v>40</v>
      </c>
      <c r="D487" s="1" t="s">
        <v>41</v>
      </c>
      <c r="E487" s="2">
        <v>26175</v>
      </c>
      <c r="F487" s="2">
        <v>11343</v>
      </c>
      <c r="G487" s="3">
        <f>+dataMercanciaContenedores[[#This Row],[Toneladas en contenedores embarcadas en cabotaje con carga]]+dataMercanciaContenedores[[#This Row],[Toneladas en contenedores embarcadas en cabotaje vacíos]]</f>
        <v>37518</v>
      </c>
      <c r="H487" s="2">
        <v>2017</v>
      </c>
      <c r="I487" s="2">
        <v>4195</v>
      </c>
      <c r="J487" s="3">
        <f>+dataMercanciaContenedores[[#This Row],[Toneladas en contenedores desembarcadas en cabotaje con carga]]+dataMercanciaContenedores[[#This Row],[Toneladas en contenedores desembarcadas en cabotaje vacíos]]</f>
        <v>6212</v>
      </c>
      <c r="K487" s="3">
        <f>+dataMercanciaContenedores[[#This Row],[Toneladas en contenedores embarcadas en cabotaje con carga]]+dataMercanciaContenedores[[#This Row],[Toneladas en contenedores desembarcadas en cabotaje con carga]]</f>
        <v>28192</v>
      </c>
      <c r="L487" s="3">
        <f>+dataMercanciaContenedores[[#This Row],[Toneladas en contenedores embarcadas en cabotaje vacíos]]+dataMercanciaContenedores[[#This Row],[Toneladas en contenedores desembarcadas en cabotaje vacíos]]</f>
        <v>15538</v>
      </c>
      <c r="M487" s="3">
        <f>+dataMercanciaContenedores[[#This Row],[TOTAL toneladas en contenedores en cabotaje con carga]]+dataMercanciaContenedores[[#This Row],[TOTAL toneladas en contenedores en cabotaje vacíos]]</f>
        <v>43730</v>
      </c>
      <c r="N487" s="2">
        <v>326068</v>
      </c>
      <c r="O487" s="2">
        <v>4834</v>
      </c>
      <c r="P487" s="3">
        <f>+dataMercanciaContenedores[[#This Row],[Toneladas en contenedores embarcadas en exterior con carga]]+dataMercanciaContenedores[[#This Row],[Toneladas en contenedores embarcadas en exterior vacíos]]</f>
        <v>330902</v>
      </c>
      <c r="Q487" s="2">
        <v>352978</v>
      </c>
      <c r="R487" s="2">
        <v>11130</v>
      </c>
      <c r="S487" s="3">
        <f>+dataMercanciaContenedores[[#This Row],[Toneladas en contenedores desembarcadas en exterior con carga]]+dataMercanciaContenedores[[#This Row],[Toneladas en contenedores desembarcadas en exterior vacíos]]</f>
        <v>364108</v>
      </c>
      <c r="T487" s="3">
        <f>+dataMercanciaContenedores[[#This Row],[Toneladas en contenedores embarcadas en exterior con carga]]+dataMercanciaContenedores[[#This Row],[Toneladas en contenedores desembarcadas en exterior con carga]]</f>
        <v>679046</v>
      </c>
      <c r="U487" s="3">
        <f>+dataMercanciaContenedores[[#This Row],[Toneladas en contenedores embarcadas en exterior vacíos]]+dataMercanciaContenedores[[#This Row],[Toneladas en contenedores desembarcadas en exterior vacíos]]</f>
        <v>15964</v>
      </c>
      <c r="V487" s="3">
        <f>+dataMercanciaContenedores[[#This Row],[TOTAL toneladas en contenedores en exterior con carga]]+dataMercanciaContenedores[[#This Row],[TOTAL toneladas en contenedores en exterior vacíos]]</f>
        <v>695010</v>
      </c>
      <c r="W487" s="3">
        <f>+dataMercanciaContenedores[[#This Row],[Toneladas en contenedores embarcadas en cabotaje con carga]]+dataMercanciaContenedores[[#This Row],[Toneladas en contenedores embarcadas en exterior con carga]]</f>
        <v>352243</v>
      </c>
      <c r="X487" s="3">
        <f>+dataMercanciaContenedores[[#This Row],[Toneladas en contenedores embarcadas en cabotaje vacíos]]+dataMercanciaContenedores[[#This Row],[Toneladas en contenedores embarcadas en exterior vacíos]]</f>
        <v>16177</v>
      </c>
      <c r="Y487" s="3">
        <f>+dataMercanciaContenedores[[#This Row],[TOTAL Toneladas en contenedores con carga embarcadas]]+dataMercanciaContenedores[[#This Row],[TOTAL Toneladas en contenedores vacíos embarcadas]]</f>
        <v>368420</v>
      </c>
      <c r="Z487" s="3">
        <f>+dataMercanciaContenedores[[#This Row],[Toneladas en contenedores desembarcadas en cabotaje con carga]]+dataMercanciaContenedores[[#This Row],[Toneladas en contenedores desembarcadas en exterior con carga]]</f>
        <v>354995</v>
      </c>
      <c r="AA487" s="3">
        <f>+dataMercanciaContenedores[[#This Row],[Toneladas en contenedores desembarcadas en cabotaje vacíos]]+dataMercanciaContenedores[[#This Row],[Toneladas en contenedores desembarcadas en exterior vacíos]]</f>
        <v>15325</v>
      </c>
      <c r="AB487" s="3">
        <f>+dataMercanciaContenedores[[#This Row],[TOTAL Toneladas en contenedores con carga desembarcadas]]+dataMercanciaContenedores[[#This Row],[TOTAL Toneladas en contenedores vacíos desembarcadas]]</f>
        <v>370320</v>
      </c>
      <c r="AC487" s="3">
        <f>+dataMercanciaContenedores[[#This Row],[TOTAL toneladas embarcadas en contenedor]]+dataMercanciaContenedores[[#This Row],[TOTAL toneladas desembarcadas en contenedor]]</f>
        <v>738740</v>
      </c>
    </row>
    <row r="488" spans="1:29" hidden="1" x14ac:dyDescent="0.2">
      <c r="A488" s="1">
        <v>2020</v>
      </c>
      <c r="B488" s="1" t="s">
        <v>20</v>
      </c>
      <c r="C488" s="1" t="s">
        <v>40</v>
      </c>
      <c r="D488" s="1" t="s">
        <v>41</v>
      </c>
      <c r="E488" s="2">
        <v>0</v>
      </c>
      <c r="F488" s="2">
        <v>1112</v>
      </c>
      <c r="G488" s="3">
        <f>+dataMercanciaContenedores[[#This Row],[Toneladas en contenedores embarcadas en cabotaje con carga]]+dataMercanciaContenedores[[#This Row],[Toneladas en contenedores embarcadas en cabotaje vacíos]]</f>
        <v>1112</v>
      </c>
      <c r="H488" s="2">
        <v>0</v>
      </c>
      <c r="I488" s="2">
        <v>8003</v>
      </c>
      <c r="J488" s="3">
        <f>+dataMercanciaContenedores[[#This Row],[Toneladas en contenedores desembarcadas en cabotaje con carga]]+dataMercanciaContenedores[[#This Row],[Toneladas en contenedores desembarcadas en cabotaje vacíos]]</f>
        <v>8003</v>
      </c>
      <c r="K488" s="3">
        <f>+dataMercanciaContenedores[[#This Row],[Toneladas en contenedores embarcadas en cabotaje con carga]]+dataMercanciaContenedores[[#This Row],[Toneladas en contenedores desembarcadas en cabotaje con carga]]</f>
        <v>0</v>
      </c>
      <c r="L488" s="3">
        <f>+dataMercanciaContenedores[[#This Row],[Toneladas en contenedores embarcadas en cabotaje vacíos]]+dataMercanciaContenedores[[#This Row],[Toneladas en contenedores desembarcadas en cabotaje vacíos]]</f>
        <v>9115</v>
      </c>
      <c r="M488" s="3">
        <f>+dataMercanciaContenedores[[#This Row],[TOTAL toneladas en contenedores en cabotaje con carga]]+dataMercanciaContenedores[[#This Row],[TOTAL toneladas en contenedores en cabotaje vacíos]]</f>
        <v>9115</v>
      </c>
      <c r="N488" s="2">
        <v>1570728</v>
      </c>
      <c r="O488" s="2">
        <v>5040</v>
      </c>
      <c r="P488" s="3">
        <f>+dataMercanciaContenedores[[#This Row],[Toneladas en contenedores embarcadas en exterior con carga]]+dataMercanciaContenedores[[#This Row],[Toneladas en contenedores embarcadas en exterior vacíos]]</f>
        <v>1575768</v>
      </c>
      <c r="Q488" s="2">
        <v>160593</v>
      </c>
      <c r="R488" s="2">
        <v>104718</v>
      </c>
      <c r="S488" s="3">
        <f>+dataMercanciaContenedores[[#This Row],[Toneladas en contenedores desembarcadas en exterior con carga]]+dataMercanciaContenedores[[#This Row],[Toneladas en contenedores desembarcadas en exterior vacíos]]</f>
        <v>265311</v>
      </c>
      <c r="T488" s="3">
        <f>+dataMercanciaContenedores[[#This Row],[Toneladas en contenedores embarcadas en exterior con carga]]+dataMercanciaContenedores[[#This Row],[Toneladas en contenedores desembarcadas en exterior con carga]]</f>
        <v>1731321</v>
      </c>
      <c r="U488" s="3">
        <f>+dataMercanciaContenedores[[#This Row],[Toneladas en contenedores embarcadas en exterior vacíos]]+dataMercanciaContenedores[[#This Row],[Toneladas en contenedores desembarcadas en exterior vacíos]]</f>
        <v>109758</v>
      </c>
      <c r="V488" s="3">
        <f>+dataMercanciaContenedores[[#This Row],[TOTAL toneladas en contenedores en exterior con carga]]+dataMercanciaContenedores[[#This Row],[TOTAL toneladas en contenedores en exterior vacíos]]</f>
        <v>1841079</v>
      </c>
      <c r="W488" s="3">
        <f>+dataMercanciaContenedores[[#This Row],[Toneladas en contenedores embarcadas en cabotaje con carga]]+dataMercanciaContenedores[[#This Row],[Toneladas en contenedores embarcadas en exterior con carga]]</f>
        <v>1570728</v>
      </c>
      <c r="X488" s="3">
        <f>+dataMercanciaContenedores[[#This Row],[Toneladas en contenedores embarcadas en cabotaje vacíos]]+dataMercanciaContenedores[[#This Row],[Toneladas en contenedores embarcadas en exterior vacíos]]</f>
        <v>6152</v>
      </c>
      <c r="Y488" s="3">
        <f>+dataMercanciaContenedores[[#This Row],[TOTAL Toneladas en contenedores con carga embarcadas]]+dataMercanciaContenedores[[#This Row],[TOTAL Toneladas en contenedores vacíos embarcadas]]</f>
        <v>1576880</v>
      </c>
      <c r="Z488" s="3">
        <f>+dataMercanciaContenedores[[#This Row],[Toneladas en contenedores desembarcadas en cabotaje con carga]]+dataMercanciaContenedores[[#This Row],[Toneladas en contenedores desembarcadas en exterior con carga]]</f>
        <v>160593</v>
      </c>
      <c r="AA488" s="3">
        <f>+dataMercanciaContenedores[[#This Row],[Toneladas en contenedores desembarcadas en cabotaje vacíos]]+dataMercanciaContenedores[[#This Row],[Toneladas en contenedores desembarcadas en exterior vacíos]]</f>
        <v>112721</v>
      </c>
      <c r="AB488" s="3">
        <f>+dataMercanciaContenedores[[#This Row],[TOTAL Toneladas en contenedores con carga desembarcadas]]+dataMercanciaContenedores[[#This Row],[TOTAL Toneladas en contenedores vacíos desembarcadas]]</f>
        <v>273314</v>
      </c>
      <c r="AC488" s="3">
        <f>+dataMercanciaContenedores[[#This Row],[TOTAL toneladas embarcadas en contenedor]]+dataMercanciaContenedores[[#This Row],[TOTAL toneladas desembarcadas en contenedor]]</f>
        <v>1850194</v>
      </c>
    </row>
    <row r="489" spans="1:29" hidden="1" x14ac:dyDescent="0.2">
      <c r="A489" s="1">
        <v>2020</v>
      </c>
      <c r="B489" s="1" t="s">
        <v>21</v>
      </c>
      <c r="C489" s="1" t="s">
        <v>40</v>
      </c>
      <c r="D489" s="1" t="s">
        <v>41</v>
      </c>
      <c r="E489" s="2">
        <v>57765</v>
      </c>
      <c r="F489" s="2">
        <v>728</v>
      </c>
      <c r="G489" s="3">
        <f>+dataMercanciaContenedores[[#This Row],[Toneladas en contenedores embarcadas en cabotaje con carga]]+dataMercanciaContenedores[[#This Row],[Toneladas en contenedores embarcadas en cabotaje vacíos]]</f>
        <v>58493</v>
      </c>
      <c r="H489" s="2">
        <v>3806</v>
      </c>
      <c r="I489" s="2">
        <v>9267</v>
      </c>
      <c r="J489" s="3">
        <f>+dataMercanciaContenedores[[#This Row],[Toneladas en contenedores desembarcadas en cabotaje con carga]]+dataMercanciaContenedores[[#This Row],[Toneladas en contenedores desembarcadas en cabotaje vacíos]]</f>
        <v>13073</v>
      </c>
      <c r="K489" s="3">
        <f>+dataMercanciaContenedores[[#This Row],[Toneladas en contenedores embarcadas en cabotaje con carga]]+dataMercanciaContenedores[[#This Row],[Toneladas en contenedores desembarcadas en cabotaje con carga]]</f>
        <v>61571</v>
      </c>
      <c r="L489" s="3">
        <f>+dataMercanciaContenedores[[#This Row],[Toneladas en contenedores embarcadas en cabotaje vacíos]]+dataMercanciaContenedores[[#This Row],[Toneladas en contenedores desembarcadas en cabotaje vacíos]]</f>
        <v>9995</v>
      </c>
      <c r="M489" s="3">
        <f>+dataMercanciaContenedores[[#This Row],[TOTAL toneladas en contenedores en cabotaje con carga]]+dataMercanciaContenedores[[#This Row],[TOTAL toneladas en contenedores en cabotaje vacíos]]</f>
        <v>71566</v>
      </c>
      <c r="N489" s="2">
        <v>0</v>
      </c>
      <c r="O489" s="2">
        <v>0</v>
      </c>
      <c r="P489" s="3">
        <f>+dataMercanciaContenedores[[#This Row],[Toneladas en contenedores embarcadas en exterior con carga]]+dataMercanciaContenedores[[#This Row],[Toneladas en contenedores embarcadas en exterior vacíos]]</f>
        <v>0</v>
      </c>
      <c r="Q489" s="2">
        <v>3151</v>
      </c>
      <c r="R489" s="2">
        <v>0</v>
      </c>
      <c r="S489" s="3">
        <f>+dataMercanciaContenedores[[#This Row],[Toneladas en contenedores desembarcadas en exterior con carga]]+dataMercanciaContenedores[[#This Row],[Toneladas en contenedores desembarcadas en exterior vacíos]]</f>
        <v>3151</v>
      </c>
      <c r="T489" s="3">
        <f>+dataMercanciaContenedores[[#This Row],[Toneladas en contenedores embarcadas en exterior con carga]]+dataMercanciaContenedores[[#This Row],[Toneladas en contenedores desembarcadas en exterior con carga]]</f>
        <v>3151</v>
      </c>
      <c r="U489" s="3">
        <f>+dataMercanciaContenedores[[#This Row],[Toneladas en contenedores embarcadas en exterior vacíos]]+dataMercanciaContenedores[[#This Row],[Toneladas en contenedores desembarcadas en exterior vacíos]]</f>
        <v>0</v>
      </c>
      <c r="V489" s="3">
        <f>+dataMercanciaContenedores[[#This Row],[TOTAL toneladas en contenedores en exterior con carga]]+dataMercanciaContenedores[[#This Row],[TOTAL toneladas en contenedores en exterior vacíos]]</f>
        <v>3151</v>
      </c>
      <c r="W489" s="3">
        <f>+dataMercanciaContenedores[[#This Row],[Toneladas en contenedores embarcadas en cabotaje con carga]]+dataMercanciaContenedores[[#This Row],[Toneladas en contenedores embarcadas en exterior con carga]]</f>
        <v>57765</v>
      </c>
      <c r="X489" s="3">
        <f>+dataMercanciaContenedores[[#This Row],[Toneladas en contenedores embarcadas en cabotaje vacíos]]+dataMercanciaContenedores[[#This Row],[Toneladas en contenedores embarcadas en exterior vacíos]]</f>
        <v>728</v>
      </c>
      <c r="Y489" s="3">
        <f>+dataMercanciaContenedores[[#This Row],[TOTAL Toneladas en contenedores con carga embarcadas]]+dataMercanciaContenedores[[#This Row],[TOTAL Toneladas en contenedores vacíos embarcadas]]</f>
        <v>58493</v>
      </c>
      <c r="Z489" s="3">
        <f>+dataMercanciaContenedores[[#This Row],[Toneladas en contenedores desembarcadas en cabotaje con carga]]+dataMercanciaContenedores[[#This Row],[Toneladas en contenedores desembarcadas en exterior con carga]]</f>
        <v>6957</v>
      </c>
      <c r="AA489" s="3">
        <f>+dataMercanciaContenedores[[#This Row],[Toneladas en contenedores desembarcadas en cabotaje vacíos]]+dataMercanciaContenedores[[#This Row],[Toneladas en contenedores desembarcadas en exterior vacíos]]</f>
        <v>9267</v>
      </c>
      <c r="AB489" s="3">
        <f>+dataMercanciaContenedores[[#This Row],[TOTAL Toneladas en contenedores con carga desembarcadas]]+dataMercanciaContenedores[[#This Row],[TOTAL Toneladas en contenedores vacíos desembarcadas]]</f>
        <v>16224</v>
      </c>
      <c r="AC489" s="3">
        <f>+dataMercanciaContenedores[[#This Row],[TOTAL toneladas embarcadas en contenedor]]+dataMercanciaContenedores[[#This Row],[TOTAL toneladas desembarcadas en contenedor]]</f>
        <v>74717</v>
      </c>
    </row>
    <row r="490" spans="1:29" hidden="1" x14ac:dyDescent="0.2">
      <c r="A490" s="1">
        <v>2020</v>
      </c>
      <c r="B490" s="1" t="s">
        <v>22</v>
      </c>
      <c r="C490" s="1" t="s">
        <v>40</v>
      </c>
      <c r="D490" s="1" t="s">
        <v>41</v>
      </c>
      <c r="E490" s="2">
        <v>1488</v>
      </c>
      <c r="F490" s="2">
        <v>141</v>
      </c>
      <c r="G490" s="3">
        <f>+dataMercanciaContenedores[[#This Row],[Toneladas en contenedores embarcadas en cabotaje con carga]]+dataMercanciaContenedores[[#This Row],[Toneladas en contenedores embarcadas en cabotaje vacíos]]</f>
        <v>1629</v>
      </c>
      <c r="H490" s="2">
        <v>775</v>
      </c>
      <c r="I490" s="2">
        <v>267</v>
      </c>
      <c r="J490" s="3">
        <f>+dataMercanciaContenedores[[#This Row],[Toneladas en contenedores desembarcadas en cabotaje con carga]]+dataMercanciaContenedores[[#This Row],[Toneladas en contenedores desembarcadas en cabotaje vacíos]]</f>
        <v>1042</v>
      </c>
      <c r="K490" s="3">
        <f>+dataMercanciaContenedores[[#This Row],[Toneladas en contenedores embarcadas en cabotaje con carga]]+dataMercanciaContenedores[[#This Row],[Toneladas en contenedores desembarcadas en cabotaje con carga]]</f>
        <v>2263</v>
      </c>
      <c r="L490" s="3">
        <f>+dataMercanciaContenedores[[#This Row],[Toneladas en contenedores embarcadas en cabotaje vacíos]]+dataMercanciaContenedores[[#This Row],[Toneladas en contenedores desembarcadas en cabotaje vacíos]]</f>
        <v>408</v>
      </c>
      <c r="M490" s="3">
        <f>+dataMercanciaContenedores[[#This Row],[TOTAL toneladas en contenedores en cabotaje con carga]]+dataMercanciaContenedores[[#This Row],[TOTAL toneladas en contenedores en cabotaje vacíos]]</f>
        <v>2671</v>
      </c>
      <c r="N490" s="2">
        <v>83983</v>
      </c>
      <c r="O490" s="2">
        <v>521</v>
      </c>
      <c r="P490" s="3">
        <f>+dataMercanciaContenedores[[#This Row],[Toneladas en contenedores embarcadas en exterior con carga]]+dataMercanciaContenedores[[#This Row],[Toneladas en contenedores embarcadas en exterior vacíos]]</f>
        <v>84504</v>
      </c>
      <c r="Q490" s="2">
        <v>35379</v>
      </c>
      <c r="R490" s="2">
        <v>6682</v>
      </c>
      <c r="S490" s="3">
        <f>+dataMercanciaContenedores[[#This Row],[Toneladas en contenedores desembarcadas en exterior con carga]]+dataMercanciaContenedores[[#This Row],[Toneladas en contenedores desembarcadas en exterior vacíos]]</f>
        <v>42061</v>
      </c>
      <c r="T490" s="3">
        <f>+dataMercanciaContenedores[[#This Row],[Toneladas en contenedores embarcadas en exterior con carga]]+dataMercanciaContenedores[[#This Row],[Toneladas en contenedores desembarcadas en exterior con carga]]</f>
        <v>119362</v>
      </c>
      <c r="U490" s="3">
        <f>+dataMercanciaContenedores[[#This Row],[Toneladas en contenedores embarcadas en exterior vacíos]]+dataMercanciaContenedores[[#This Row],[Toneladas en contenedores desembarcadas en exterior vacíos]]</f>
        <v>7203</v>
      </c>
      <c r="V490" s="3">
        <f>+dataMercanciaContenedores[[#This Row],[TOTAL toneladas en contenedores en exterior con carga]]+dataMercanciaContenedores[[#This Row],[TOTAL toneladas en contenedores en exterior vacíos]]</f>
        <v>126565</v>
      </c>
      <c r="W490" s="3">
        <f>+dataMercanciaContenedores[[#This Row],[Toneladas en contenedores embarcadas en cabotaje con carga]]+dataMercanciaContenedores[[#This Row],[Toneladas en contenedores embarcadas en exterior con carga]]</f>
        <v>85471</v>
      </c>
      <c r="X490" s="3">
        <f>+dataMercanciaContenedores[[#This Row],[Toneladas en contenedores embarcadas en cabotaje vacíos]]+dataMercanciaContenedores[[#This Row],[Toneladas en contenedores embarcadas en exterior vacíos]]</f>
        <v>662</v>
      </c>
      <c r="Y490" s="3">
        <f>+dataMercanciaContenedores[[#This Row],[TOTAL Toneladas en contenedores con carga embarcadas]]+dataMercanciaContenedores[[#This Row],[TOTAL Toneladas en contenedores vacíos embarcadas]]</f>
        <v>86133</v>
      </c>
      <c r="Z490" s="3">
        <f>+dataMercanciaContenedores[[#This Row],[Toneladas en contenedores desembarcadas en cabotaje con carga]]+dataMercanciaContenedores[[#This Row],[Toneladas en contenedores desembarcadas en exterior con carga]]</f>
        <v>36154</v>
      </c>
      <c r="AA490" s="3">
        <f>+dataMercanciaContenedores[[#This Row],[Toneladas en contenedores desembarcadas en cabotaje vacíos]]+dataMercanciaContenedores[[#This Row],[Toneladas en contenedores desembarcadas en exterior vacíos]]</f>
        <v>6949</v>
      </c>
      <c r="AB490" s="3">
        <f>+dataMercanciaContenedores[[#This Row],[TOTAL Toneladas en contenedores con carga desembarcadas]]+dataMercanciaContenedores[[#This Row],[TOTAL Toneladas en contenedores vacíos desembarcadas]]</f>
        <v>43103</v>
      </c>
      <c r="AC490" s="3">
        <f>+dataMercanciaContenedores[[#This Row],[TOTAL toneladas embarcadas en contenedor]]+dataMercanciaContenedores[[#This Row],[TOTAL toneladas desembarcadas en contenedor]]</f>
        <v>129236</v>
      </c>
    </row>
    <row r="491" spans="1:29" hidden="1" x14ac:dyDescent="0.2">
      <c r="A491" s="1">
        <v>2020</v>
      </c>
      <c r="B491" s="1" t="s">
        <v>23</v>
      </c>
      <c r="C491" s="1" t="s">
        <v>40</v>
      </c>
      <c r="D491" s="1" t="s">
        <v>41</v>
      </c>
      <c r="E491" s="2">
        <v>18270</v>
      </c>
      <c r="F491" s="2">
        <v>3467</v>
      </c>
      <c r="G491" s="3">
        <f>+dataMercanciaContenedores[[#This Row],[Toneladas en contenedores embarcadas en cabotaje con carga]]+dataMercanciaContenedores[[#This Row],[Toneladas en contenedores embarcadas en cabotaje vacíos]]</f>
        <v>21737</v>
      </c>
      <c r="H491" s="2">
        <v>522</v>
      </c>
      <c r="I491" s="2">
        <v>32116</v>
      </c>
      <c r="J491" s="3">
        <f>+dataMercanciaContenedores[[#This Row],[Toneladas en contenedores desembarcadas en cabotaje con carga]]+dataMercanciaContenedores[[#This Row],[Toneladas en contenedores desembarcadas en cabotaje vacíos]]</f>
        <v>32638</v>
      </c>
      <c r="K491" s="3">
        <f>+dataMercanciaContenedores[[#This Row],[Toneladas en contenedores embarcadas en cabotaje con carga]]+dataMercanciaContenedores[[#This Row],[Toneladas en contenedores desembarcadas en cabotaje con carga]]</f>
        <v>18792</v>
      </c>
      <c r="L491" s="3">
        <f>+dataMercanciaContenedores[[#This Row],[Toneladas en contenedores embarcadas en cabotaje vacíos]]+dataMercanciaContenedores[[#This Row],[Toneladas en contenedores desembarcadas en cabotaje vacíos]]</f>
        <v>35583</v>
      </c>
      <c r="M491" s="3">
        <f>+dataMercanciaContenedores[[#This Row],[TOTAL toneladas en contenedores en cabotaje con carga]]+dataMercanciaContenedores[[#This Row],[TOTAL toneladas en contenedores en cabotaje vacíos]]</f>
        <v>54375</v>
      </c>
      <c r="N491" s="2">
        <v>652186</v>
      </c>
      <c r="O491" s="2">
        <v>420</v>
      </c>
      <c r="P491" s="3">
        <f>+dataMercanciaContenedores[[#This Row],[Toneladas en contenedores embarcadas en exterior con carga]]+dataMercanciaContenedores[[#This Row],[Toneladas en contenedores embarcadas en exterior vacíos]]</f>
        <v>652606</v>
      </c>
      <c r="Q491" s="2">
        <v>346277</v>
      </c>
      <c r="R491" s="2">
        <v>14282</v>
      </c>
      <c r="S491" s="3">
        <f>+dataMercanciaContenedores[[#This Row],[Toneladas en contenedores desembarcadas en exterior con carga]]+dataMercanciaContenedores[[#This Row],[Toneladas en contenedores desembarcadas en exterior vacíos]]</f>
        <v>360559</v>
      </c>
      <c r="T491" s="3">
        <f>+dataMercanciaContenedores[[#This Row],[Toneladas en contenedores embarcadas en exterior con carga]]+dataMercanciaContenedores[[#This Row],[Toneladas en contenedores desembarcadas en exterior con carga]]</f>
        <v>998463</v>
      </c>
      <c r="U491" s="3">
        <f>+dataMercanciaContenedores[[#This Row],[Toneladas en contenedores embarcadas en exterior vacíos]]+dataMercanciaContenedores[[#This Row],[Toneladas en contenedores desembarcadas en exterior vacíos]]</f>
        <v>14702</v>
      </c>
      <c r="V491" s="3">
        <f>+dataMercanciaContenedores[[#This Row],[TOTAL toneladas en contenedores en exterior con carga]]+dataMercanciaContenedores[[#This Row],[TOTAL toneladas en contenedores en exterior vacíos]]</f>
        <v>1013165</v>
      </c>
      <c r="W491" s="3">
        <f>+dataMercanciaContenedores[[#This Row],[Toneladas en contenedores embarcadas en cabotaje con carga]]+dataMercanciaContenedores[[#This Row],[Toneladas en contenedores embarcadas en exterior con carga]]</f>
        <v>670456</v>
      </c>
      <c r="X491" s="3">
        <f>+dataMercanciaContenedores[[#This Row],[Toneladas en contenedores embarcadas en cabotaje vacíos]]+dataMercanciaContenedores[[#This Row],[Toneladas en contenedores embarcadas en exterior vacíos]]</f>
        <v>3887</v>
      </c>
      <c r="Y491" s="3">
        <f>+dataMercanciaContenedores[[#This Row],[TOTAL Toneladas en contenedores con carga embarcadas]]+dataMercanciaContenedores[[#This Row],[TOTAL Toneladas en contenedores vacíos embarcadas]]</f>
        <v>674343</v>
      </c>
      <c r="Z491" s="3">
        <f>+dataMercanciaContenedores[[#This Row],[Toneladas en contenedores desembarcadas en cabotaje con carga]]+dataMercanciaContenedores[[#This Row],[Toneladas en contenedores desembarcadas en exterior con carga]]</f>
        <v>346799</v>
      </c>
      <c r="AA491" s="3">
        <f>+dataMercanciaContenedores[[#This Row],[Toneladas en contenedores desembarcadas en cabotaje vacíos]]+dataMercanciaContenedores[[#This Row],[Toneladas en contenedores desembarcadas en exterior vacíos]]</f>
        <v>46398</v>
      </c>
      <c r="AB491" s="3">
        <f>+dataMercanciaContenedores[[#This Row],[TOTAL Toneladas en contenedores con carga desembarcadas]]+dataMercanciaContenedores[[#This Row],[TOTAL Toneladas en contenedores vacíos desembarcadas]]</f>
        <v>393197</v>
      </c>
      <c r="AC491" s="3">
        <f>+dataMercanciaContenedores[[#This Row],[TOTAL toneladas embarcadas en contenedor]]+dataMercanciaContenedores[[#This Row],[TOTAL toneladas desembarcadas en contenedor]]</f>
        <v>1067540</v>
      </c>
    </row>
    <row r="492" spans="1:29" hidden="1" x14ac:dyDescent="0.2">
      <c r="A492" s="1">
        <v>2020</v>
      </c>
      <c r="B492" s="1" t="s">
        <v>24</v>
      </c>
      <c r="C492" s="1" t="s">
        <v>40</v>
      </c>
      <c r="D492" s="1" t="s">
        <v>41</v>
      </c>
      <c r="E492" s="2">
        <v>329166</v>
      </c>
      <c r="F492" s="2">
        <v>205</v>
      </c>
      <c r="G492" s="3">
        <f>+dataMercanciaContenedores[[#This Row],[Toneladas en contenedores embarcadas en cabotaje con carga]]+dataMercanciaContenedores[[#This Row],[Toneladas en contenedores embarcadas en cabotaje vacíos]]</f>
        <v>329371</v>
      </c>
      <c r="H492" s="2">
        <v>20446</v>
      </c>
      <c r="I492" s="2">
        <v>73632</v>
      </c>
      <c r="J492" s="3">
        <f>+dataMercanciaContenedores[[#This Row],[Toneladas en contenedores desembarcadas en cabotaje con carga]]+dataMercanciaContenedores[[#This Row],[Toneladas en contenedores desembarcadas en cabotaje vacíos]]</f>
        <v>94078</v>
      </c>
      <c r="K492" s="3">
        <f>+dataMercanciaContenedores[[#This Row],[Toneladas en contenedores embarcadas en cabotaje con carga]]+dataMercanciaContenedores[[#This Row],[Toneladas en contenedores desembarcadas en cabotaje con carga]]</f>
        <v>349612</v>
      </c>
      <c r="L492" s="3">
        <f>+dataMercanciaContenedores[[#This Row],[Toneladas en contenedores embarcadas en cabotaje vacíos]]+dataMercanciaContenedores[[#This Row],[Toneladas en contenedores desembarcadas en cabotaje vacíos]]</f>
        <v>73837</v>
      </c>
      <c r="M492" s="3">
        <f>+dataMercanciaContenedores[[#This Row],[TOTAL toneladas en contenedores en cabotaje con carga]]+dataMercanciaContenedores[[#This Row],[TOTAL toneladas en contenedores en cabotaje vacíos]]</f>
        <v>423449</v>
      </c>
      <c r="N492" s="2">
        <v>197994</v>
      </c>
      <c r="O492" s="2">
        <v>25</v>
      </c>
      <c r="P492" s="3">
        <f>+dataMercanciaContenedores[[#This Row],[Toneladas en contenedores embarcadas en exterior con carga]]+dataMercanciaContenedores[[#This Row],[Toneladas en contenedores embarcadas en exterior vacíos]]</f>
        <v>198019</v>
      </c>
      <c r="Q492" s="2">
        <v>15776</v>
      </c>
      <c r="R492" s="2">
        <v>4450</v>
      </c>
      <c r="S492" s="3">
        <f>+dataMercanciaContenedores[[#This Row],[Toneladas en contenedores desembarcadas en exterior con carga]]+dataMercanciaContenedores[[#This Row],[Toneladas en contenedores desembarcadas en exterior vacíos]]</f>
        <v>20226</v>
      </c>
      <c r="T492" s="3">
        <f>+dataMercanciaContenedores[[#This Row],[Toneladas en contenedores embarcadas en exterior con carga]]+dataMercanciaContenedores[[#This Row],[Toneladas en contenedores desembarcadas en exterior con carga]]</f>
        <v>213770</v>
      </c>
      <c r="U492" s="3">
        <f>+dataMercanciaContenedores[[#This Row],[Toneladas en contenedores embarcadas en exterior vacíos]]+dataMercanciaContenedores[[#This Row],[Toneladas en contenedores desembarcadas en exterior vacíos]]</f>
        <v>4475</v>
      </c>
      <c r="V492" s="3">
        <f>+dataMercanciaContenedores[[#This Row],[TOTAL toneladas en contenedores en exterior con carga]]+dataMercanciaContenedores[[#This Row],[TOTAL toneladas en contenedores en exterior vacíos]]</f>
        <v>218245</v>
      </c>
      <c r="W492" s="3">
        <f>+dataMercanciaContenedores[[#This Row],[Toneladas en contenedores embarcadas en cabotaje con carga]]+dataMercanciaContenedores[[#This Row],[Toneladas en contenedores embarcadas en exterior con carga]]</f>
        <v>527160</v>
      </c>
      <c r="X492" s="3">
        <f>+dataMercanciaContenedores[[#This Row],[Toneladas en contenedores embarcadas en cabotaje vacíos]]+dataMercanciaContenedores[[#This Row],[Toneladas en contenedores embarcadas en exterior vacíos]]</f>
        <v>230</v>
      </c>
      <c r="Y492" s="3">
        <f>+dataMercanciaContenedores[[#This Row],[TOTAL Toneladas en contenedores con carga embarcadas]]+dataMercanciaContenedores[[#This Row],[TOTAL Toneladas en contenedores vacíos embarcadas]]</f>
        <v>527390</v>
      </c>
      <c r="Z492" s="3">
        <f>+dataMercanciaContenedores[[#This Row],[Toneladas en contenedores desembarcadas en cabotaje con carga]]+dataMercanciaContenedores[[#This Row],[Toneladas en contenedores desembarcadas en exterior con carga]]</f>
        <v>36222</v>
      </c>
      <c r="AA492" s="3">
        <f>+dataMercanciaContenedores[[#This Row],[Toneladas en contenedores desembarcadas en cabotaje vacíos]]+dataMercanciaContenedores[[#This Row],[Toneladas en contenedores desembarcadas en exterior vacíos]]</f>
        <v>78082</v>
      </c>
      <c r="AB492" s="3">
        <f>+dataMercanciaContenedores[[#This Row],[TOTAL Toneladas en contenedores con carga desembarcadas]]+dataMercanciaContenedores[[#This Row],[TOTAL Toneladas en contenedores vacíos desembarcadas]]</f>
        <v>114304</v>
      </c>
      <c r="AC492" s="3">
        <f>+dataMercanciaContenedores[[#This Row],[TOTAL toneladas embarcadas en contenedor]]+dataMercanciaContenedores[[#This Row],[TOTAL toneladas desembarcadas en contenedor]]</f>
        <v>641694</v>
      </c>
    </row>
    <row r="493" spans="1:29" hidden="1" x14ac:dyDescent="0.2">
      <c r="A493" s="1">
        <v>2020</v>
      </c>
      <c r="B493" s="1" t="s">
        <v>25</v>
      </c>
      <c r="C493" s="1" t="s">
        <v>40</v>
      </c>
      <c r="D493" s="1" t="s">
        <v>41</v>
      </c>
      <c r="E493" s="2">
        <v>715882</v>
      </c>
      <c r="F493" s="2">
        <v>380449</v>
      </c>
      <c r="G493" s="3">
        <f>+dataMercanciaContenedores[[#This Row],[Toneladas en contenedores embarcadas en cabotaje con carga]]+dataMercanciaContenedores[[#This Row],[Toneladas en contenedores embarcadas en cabotaje vacíos]]</f>
        <v>1096331</v>
      </c>
      <c r="H493" s="2">
        <v>2397788</v>
      </c>
      <c r="I493" s="2">
        <v>22564</v>
      </c>
      <c r="J493" s="3">
        <f>+dataMercanciaContenedores[[#This Row],[Toneladas en contenedores desembarcadas en cabotaje con carga]]+dataMercanciaContenedores[[#This Row],[Toneladas en contenedores desembarcadas en cabotaje vacíos]]</f>
        <v>2420352</v>
      </c>
      <c r="K493" s="3">
        <f>+dataMercanciaContenedores[[#This Row],[Toneladas en contenedores embarcadas en cabotaje con carga]]+dataMercanciaContenedores[[#This Row],[Toneladas en contenedores desembarcadas en cabotaje con carga]]</f>
        <v>3113670</v>
      </c>
      <c r="L493" s="3">
        <f>+dataMercanciaContenedores[[#This Row],[Toneladas en contenedores embarcadas en cabotaje vacíos]]+dataMercanciaContenedores[[#This Row],[Toneladas en contenedores desembarcadas en cabotaje vacíos]]</f>
        <v>403013</v>
      </c>
      <c r="M493" s="3">
        <f>+dataMercanciaContenedores[[#This Row],[TOTAL toneladas en contenedores en cabotaje con carga]]+dataMercanciaContenedores[[#This Row],[TOTAL toneladas en contenedores en cabotaje vacíos]]</f>
        <v>3516683</v>
      </c>
      <c r="N493" s="2">
        <v>3655703</v>
      </c>
      <c r="O493" s="2">
        <v>153012</v>
      </c>
      <c r="P493" s="3">
        <f>+dataMercanciaContenedores[[#This Row],[Toneladas en contenedores embarcadas en exterior con carga]]+dataMercanciaContenedores[[#This Row],[Toneladas en contenedores embarcadas en exterior vacíos]]</f>
        <v>3808715</v>
      </c>
      <c r="Q493" s="2">
        <v>3985870</v>
      </c>
      <c r="R493" s="2">
        <v>133905</v>
      </c>
      <c r="S493" s="3">
        <f>+dataMercanciaContenedores[[#This Row],[Toneladas en contenedores desembarcadas en exterior con carga]]+dataMercanciaContenedores[[#This Row],[Toneladas en contenedores desembarcadas en exterior vacíos]]</f>
        <v>4119775</v>
      </c>
      <c r="T493" s="3">
        <f>+dataMercanciaContenedores[[#This Row],[Toneladas en contenedores embarcadas en exterior con carga]]+dataMercanciaContenedores[[#This Row],[Toneladas en contenedores desembarcadas en exterior con carga]]</f>
        <v>7641573</v>
      </c>
      <c r="U493" s="3">
        <f>+dataMercanciaContenedores[[#This Row],[Toneladas en contenedores embarcadas en exterior vacíos]]+dataMercanciaContenedores[[#This Row],[Toneladas en contenedores desembarcadas en exterior vacíos]]</f>
        <v>286917</v>
      </c>
      <c r="V493" s="3">
        <f>+dataMercanciaContenedores[[#This Row],[TOTAL toneladas en contenedores en exterior con carga]]+dataMercanciaContenedores[[#This Row],[TOTAL toneladas en contenedores en exterior vacíos]]</f>
        <v>7928490</v>
      </c>
      <c r="W493" s="3">
        <f>+dataMercanciaContenedores[[#This Row],[Toneladas en contenedores embarcadas en cabotaje con carga]]+dataMercanciaContenedores[[#This Row],[Toneladas en contenedores embarcadas en exterior con carga]]</f>
        <v>4371585</v>
      </c>
      <c r="X493" s="3">
        <f>+dataMercanciaContenedores[[#This Row],[Toneladas en contenedores embarcadas en cabotaje vacíos]]+dataMercanciaContenedores[[#This Row],[Toneladas en contenedores embarcadas en exterior vacíos]]</f>
        <v>533461</v>
      </c>
      <c r="Y493" s="3">
        <f>+dataMercanciaContenedores[[#This Row],[TOTAL Toneladas en contenedores con carga embarcadas]]+dataMercanciaContenedores[[#This Row],[TOTAL Toneladas en contenedores vacíos embarcadas]]</f>
        <v>4905046</v>
      </c>
      <c r="Z493" s="3">
        <f>+dataMercanciaContenedores[[#This Row],[Toneladas en contenedores desembarcadas en cabotaje con carga]]+dataMercanciaContenedores[[#This Row],[Toneladas en contenedores desembarcadas en exterior con carga]]</f>
        <v>6383658</v>
      </c>
      <c r="AA493" s="3">
        <f>+dataMercanciaContenedores[[#This Row],[Toneladas en contenedores desembarcadas en cabotaje vacíos]]+dataMercanciaContenedores[[#This Row],[Toneladas en contenedores desembarcadas en exterior vacíos]]</f>
        <v>156469</v>
      </c>
      <c r="AB493" s="3">
        <f>+dataMercanciaContenedores[[#This Row],[TOTAL Toneladas en contenedores con carga desembarcadas]]+dataMercanciaContenedores[[#This Row],[TOTAL Toneladas en contenedores vacíos desembarcadas]]</f>
        <v>6540127</v>
      </c>
      <c r="AC493" s="3">
        <f>+dataMercanciaContenedores[[#This Row],[TOTAL toneladas embarcadas en contenedor]]+dataMercanciaContenedores[[#This Row],[TOTAL toneladas desembarcadas en contenedor]]</f>
        <v>11445173</v>
      </c>
    </row>
    <row r="494" spans="1:29" hidden="1" x14ac:dyDescent="0.2">
      <c r="A494" s="1">
        <v>2020</v>
      </c>
      <c r="B494" s="1" t="s">
        <v>26</v>
      </c>
      <c r="C494" s="1" t="s">
        <v>40</v>
      </c>
      <c r="D494" s="1" t="s">
        <v>41</v>
      </c>
      <c r="E494" s="2">
        <v>55511</v>
      </c>
      <c r="F494" s="2">
        <v>1019</v>
      </c>
      <c r="G494" s="3">
        <f>+dataMercanciaContenedores[[#This Row],[Toneladas en contenedores embarcadas en cabotaje con carga]]+dataMercanciaContenedores[[#This Row],[Toneladas en contenedores embarcadas en cabotaje vacíos]]</f>
        <v>56530</v>
      </c>
      <c r="H494" s="2">
        <v>4458</v>
      </c>
      <c r="I494" s="2">
        <v>11130</v>
      </c>
      <c r="J494" s="3">
        <f>+dataMercanciaContenedores[[#This Row],[Toneladas en contenedores desembarcadas en cabotaje con carga]]+dataMercanciaContenedores[[#This Row],[Toneladas en contenedores desembarcadas en cabotaje vacíos]]</f>
        <v>15588</v>
      </c>
      <c r="K494" s="3">
        <f>+dataMercanciaContenedores[[#This Row],[Toneladas en contenedores embarcadas en cabotaje con carga]]+dataMercanciaContenedores[[#This Row],[Toneladas en contenedores desembarcadas en cabotaje con carga]]</f>
        <v>59969</v>
      </c>
      <c r="L494" s="3">
        <f>+dataMercanciaContenedores[[#This Row],[Toneladas en contenedores embarcadas en cabotaje vacíos]]+dataMercanciaContenedores[[#This Row],[Toneladas en contenedores desembarcadas en cabotaje vacíos]]</f>
        <v>12149</v>
      </c>
      <c r="M494" s="3">
        <f>+dataMercanciaContenedores[[#This Row],[TOTAL toneladas en contenedores en cabotaje con carga]]+dataMercanciaContenedores[[#This Row],[TOTAL toneladas en contenedores en cabotaje vacíos]]</f>
        <v>72118</v>
      </c>
      <c r="N494" s="2">
        <v>202909</v>
      </c>
      <c r="O494" s="2">
        <v>91458</v>
      </c>
      <c r="P494" s="3">
        <f>+dataMercanciaContenedores[[#This Row],[Toneladas en contenedores embarcadas en exterior con carga]]+dataMercanciaContenedores[[#This Row],[Toneladas en contenedores embarcadas en exterior vacíos]]</f>
        <v>294367</v>
      </c>
      <c r="Q494" s="2">
        <v>160172</v>
      </c>
      <c r="R494" s="2">
        <v>90344</v>
      </c>
      <c r="S494" s="3">
        <f>+dataMercanciaContenedores[[#This Row],[Toneladas en contenedores desembarcadas en exterior con carga]]+dataMercanciaContenedores[[#This Row],[Toneladas en contenedores desembarcadas en exterior vacíos]]</f>
        <v>250516</v>
      </c>
      <c r="T494" s="3">
        <f>+dataMercanciaContenedores[[#This Row],[Toneladas en contenedores embarcadas en exterior con carga]]+dataMercanciaContenedores[[#This Row],[Toneladas en contenedores desembarcadas en exterior con carga]]</f>
        <v>363081</v>
      </c>
      <c r="U494" s="3">
        <f>+dataMercanciaContenedores[[#This Row],[Toneladas en contenedores embarcadas en exterior vacíos]]+dataMercanciaContenedores[[#This Row],[Toneladas en contenedores desembarcadas en exterior vacíos]]</f>
        <v>181802</v>
      </c>
      <c r="V494" s="3">
        <f>+dataMercanciaContenedores[[#This Row],[TOTAL toneladas en contenedores en exterior con carga]]+dataMercanciaContenedores[[#This Row],[TOTAL toneladas en contenedores en exterior vacíos]]</f>
        <v>544883</v>
      </c>
      <c r="W494" s="3">
        <f>+dataMercanciaContenedores[[#This Row],[Toneladas en contenedores embarcadas en cabotaje con carga]]+dataMercanciaContenedores[[#This Row],[Toneladas en contenedores embarcadas en exterior con carga]]</f>
        <v>258420</v>
      </c>
      <c r="X494" s="3">
        <f>+dataMercanciaContenedores[[#This Row],[Toneladas en contenedores embarcadas en cabotaje vacíos]]+dataMercanciaContenedores[[#This Row],[Toneladas en contenedores embarcadas en exterior vacíos]]</f>
        <v>92477</v>
      </c>
      <c r="Y494" s="3">
        <f>+dataMercanciaContenedores[[#This Row],[TOTAL Toneladas en contenedores con carga embarcadas]]+dataMercanciaContenedores[[#This Row],[TOTAL Toneladas en contenedores vacíos embarcadas]]</f>
        <v>350897</v>
      </c>
      <c r="Z494" s="3">
        <f>+dataMercanciaContenedores[[#This Row],[Toneladas en contenedores desembarcadas en cabotaje con carga]]+dataMercanciaContenedores[[#This Row],[Toneladas en contenedores desembarcadas en exterior con carga]]</f>
        <v>164630</v>
      </c>
      <c r="AA494" s="3">
        <f>+dataMercanciaContenedores[[#This Row],[Toneladas en contenedores desembarcadas en cabotaje vacíos]]+dataMercanciaContenedores[[#This Row],[Toneladas en contenedores desembarcadas en exterior vacíos]]</f>
        <v>101474</v>
      </c>
      <c r="AB494" s="3">
        <f>+dataMercanciaContenedores[[#This Row],[TOTAL Toneladas en contenedores con carga desembarcadas]]+dataMercanciaContenedores[[#This Row],[TOTAL Toneladas en contenedores vacíos desembarcadas]]</f>
        <v>266104</v>
      </c>
      <c r="AC494" s="3">
        <f>+dataMercanciaContenedores[[#This Row],[TOTAL toneladas embarcadas en contenedor]]+dataMercanciaContenedores[[#This Row],[TOTAL toneladas desembarcadas en contenedor]]</f>
        <v>617001</v>
      </c>
    </row>
    <row r="495" spans="1:29" hidden="1" x14ac:dyDescent="0.2">
      <c r="A495" s="1">
        <v>2020</v>
      </c>
      <c r="B495" s="1" t="s">
        <v>27</v>
      </c>
      <c r="C495" s="1" t="s">
        <v>40</v>
      </c>
      <c r="D495" s="1" t="s">
        <v>41</v>
      </c>
      <c r="E495" s="2">
        <v>1440</v>
      </c>
      <c r="F495" s="2">
        <v>5053</v>
      </c>
      <c r="G495" s="3">
        <f>+dataMercanciaContenedores[[#This Row],[Toneladas en contenedores embarcadas en cabotaje con carga]]+dataMercanciaContenedores[[#This Row],[Toneladas en contenedores embarcadas en cabotaje vacíos]]</f>
        <v>6493</v>
      </c>
      <c r="H495" s="2">
        <v>10402</v>
      </c>
      <c r="I495" s="2">
        <v>16</v>
      </c>
      <c r="J495" s="3">
        <f>+dataMercanciaContenedores[[#This Row],[Toneladas en contenedores desembarcadas en cabotaje con carga]]+dataMercanciaContenedores[[#This Row],[Toneladas en contenedores desembarcadas en cabotaje vacíos]]</f>
        <v>10418</v>
      </c>
      <c r="K495" s="3">
        <f>+dataMercanciaContenedores[[#This Row],[Toneladas en contenedores embarcadas en cabotaje con carga]]+dataMercanciaContenedores[[#This Row],[Toneladas en contenedores desembarcadas en cabotaje con carga]]</f>
        <v>11842</v>
      </c>
      <c r="L495" s="3">
        <f>+dataMercanciaContenedores[[#This Row],[Toneladas en contenedores embarcadas en cabotaje vacíos]]+dataMercanciaContenedores[[#This Row],[Toneladas en contenedores desembarcadas en cabotaje vacíos]]</f>
        <v>5069</v>
      </c>
      <c r="M495" s="3">
        <f>+dataMercanciaContenedores[[#This Row],[TOTAL toneladas en contenedores en cabotaje con carga]]+dataMercanciaContenedores[[#This Row],[TOTAL toneladas en contenedores en cabotaje vacíos]]</f>
        <v>16911</v>
      </c>
      <c r="N495" s="2">
        <v>311013</v>
      </c>
      <c r="O495" s="2">
        <v>558</v>
      </c>
      <c r="P495" s="3">
        <f>+dataMercanciaContenedores[[#This Row],[Toneladas en contenedores embarcadas en exterior con carga]]+dataMercanciaContenedores[[#This Row],[Toneladas en contenedores embarcadas en exterior vacíos]]</f>
        <v>311571</v>
      </c>
      <c r="Q495" s="2">
        <v>215154</v>
      </c>
      <c r="R495" s="2">
        <v>7158</v>
      </c>
      <c r="S495" s="3">
        <f>+dataMercanciaContenedores[[#This Row],[Toneladas en contenedores desembarcadas en exterior con carga]]+dataMercanciaContenedores[[#This Row],[Toneladas en contenedores desembarcadas en exterior vacíos]]</f>
        <v>222312</v>
      </c>
      <c r="T495" s="3">
        <f>+dataMercanciaContenedores[[#This Row],[Toneladas en contenedores embarcadas en exterior con carga]]+dataMercanciaContenedores[[#This Row],[Toneladas en contenedores desembarcadas en exterior con carga]]</f>
        <v>526167</v>
      </c>
      <c r="U495" s="3">
        <f>+dataMercanciaContenedores[[#This Row],[Toneladas en contenedores embarcadas en exterior vacíos]]+dataMercanciaContenedores[[#This Row],[Toneladas en contenedores desembarcadas en exterior vacíos]]</f>
        <v>7716</v>
      </c>
      <c r="V495" s="3">
        <f>+dataMercanciaContenedores[[#This Row],[TOTAL toneladas en contenedores en exterior con carga]]+dataMercanciaContenedores[[#This Row],[TOTAL toneladas en contenedores en exterior vacíos]]</f>
        <v>533883</v>
      </c>
      <c r="W495" s="3">
        <f>+dataMercanciaContenedores[[#This Row],[Toneladas en contenedores embarcadas en cabotaje con carga]]+dataMercanciaContenedores[[#This Row],[Toneladas en contenedores embarcadas en exterior con carga]]</f>
        <v>312453</v>
      </c>
      <c r="X495" s="3">
        <f>+dataMercanciaContenedores[[#This Row],[Toneladas en contenedores embarcadas en cabotaje vacíos]]+dataMercanciaContenedores[[#This Row],[Toneladas en contenedores embarcadas en exterior vacíos]]</f>
        <v>5611</v>
      </c>
      <c r="Y495" s="3">
        <f>+dataMercanciaContenedores[[#This Row],[TOTAL Toneladas en contenedores con carga embarcadas]]+dataMercanciaContenedores[[#This Row],[TOTAL Toneladas en contenedores vacíos embarcadas]]</f>
        <v>318064</v>
      </c>
      <c r="Z495" s="3">
        <f>+dataMercanciaContenedores[[#This Row],[Toneladas en contenedores desembarcadas en cabotaje con carga]]+dataMercanciaContenedores[[#This Row],[Toneladas en contenedores desembarcadas en exterior con carga]]</f>
        <v>225556</v>
      </c>
      <c r="AA495" s="3">
        <f>+dataMercanciaContenedores[[#This Row],[Toneladas en contenedores desembarcadas en cabotaje vacíos]]+dataMercanciaContenedores[[#This Row],[Toneladas en contenedores desembarcadas en exterior vacíos]]</f>
        <v>7174</v>
      </c>
      <c r="AB495" s="3">
        <f>+dataMercanciaContenedores[[#This Row],[TOTAL Toneladas en contenedores con carga desembarcadas]]+dataMercanciaContenedores[[#This Row],[TOTAL Toneladas en contenedores vacíos desembarcadas]]</f>
        <v>232730</v>
      </c>
      <c r="AC495" s="3">
        <f>+dataMercanciaContenedores[[#This Row],[TOTAL toneladas embarcadas en contenedor]]+dataMercanciaContenedores[[#This Row],[TOTAL toneladas desembarcadas en contenedor]]</f>
        <v>550794</v>
      </c>
    </row>
    <row r="496" spans="1:29" x14ac:dyDescent="0.2">
      <c r="A496" s="1">
        <v>2020</v>
      </c>
      <c r="B496" s="1" t="s">
        <v>28</v>
      </c>
      <c r="C496" s="1" t="s">
        <v>40</v>
      </c>
      <c r="D496" s="1" t="s">
        <v>41</v>
      </c>
      <c r="E496" s="2">
        <v>5355</v>
      </c>
      <c r="F496" s="2">
        <v>9140</v>
      </c>
      <c r="G496" s="3">
        <f>+dataMercanciaContenedores[[#This Row],[Toneladas en contenedores embarcadas en cabotaje con carga]]+dataMercanciaContenedores[[#This Row],[Toneladas en contenedores embarcadas en cabotaje vacíos]]</f>
        <v>14495</v>
      </c>
      <c r="H496" s="2">
        <v>52936</v>
      </c>
      <c r="I496" s="2">
        <v>222</v>
      </c>
      <c r="J496" s="3">
        <f>+dataMercanciaContenedores[[#This Row],[Toneladas en contenedores desembarcadas en cabotaje con carga]]+dataMercanciaContenedores[[#This Row],[Toneladas en contenedores desembarcadas en cabotaje vacíos]]</f>
        <v>53158</v>
      </c>
      <c r="K496" s="3">
        <f>+dataMercanciaContenedores[[#This Row],[Toneladas en contenedores embarcadas en cabotaje con carga]]+dataMercanciaContenedores[[#This Row],[Toneladas en contenedores desembarcadas en cabotaje con carga]]</f>
        <v>58291</v>
      </c>
      <c r="L496" s="3">
        <f>+dataMercanciaContenedores[[#This Row],[Toneladas en contenedores embarcadas en cabotaje vacíos]]+dataMercanciaContenedores[[#This Row],[Toneladas en contenedores desembarcadas en cabotaje vacíos]]</f>
        <v>9362</v>
      </c>
      <c r="M496" s="3">
        <f>+dataMercanciaContenedores[[#This Row],[TOTAL toneladas en contenedores en cabotaje con carga]]+dataMercanciaContenedores[[#This Row],[TOTAL toneladas en contenedores en cabotaje vacíos]]</f>
        <v>67653</v>
      </c>
      <c r="N496" s="2">
        <v>4426</v>
      </c>
      <c r="O496" s="2">
        <v>2</v>
      </c>
      <c r="P496" s="3">
        <f>+dataMercanciaContenedores[[#This Row],[Toneladas en contenedores embarcadas en exterior con carga]]+dataMercanciaContenedores[[#This Row],[Toneladas en contenedores embarcadas en exterior vacíos]]</f>
        <v>4428</v>
      </c>
      <c r="Q496" s="2">
        <v>8812</v>
      </c>
      <c r="R496" s="2">
        <v>204</v>
      </c>
      <c r="S496" s="3">
        <f>+dataMercanciaContenedores[[#This Row],[Toneladas en contenedores desembarcadas en exterior con carga]]+dataMercanciaContenedores[[#This Row],[Toneladas en contenedores desembarcadas en exterior vacíos]]</f>
        <v>9016</v>
      </c>
      <c r="T496" s="3">
        <f>+dataMercanciaContenedores[[#This Row],[Toneladas en contenedores embarcadas en exterior con carga]]+dataMercanciaContenedores[[#This Row],[Toneladas en contenedores desembarcadas en exterior con carga]]</f>
        <v>13238</v>
      </c>
      <c r="U496" s="3">
        <f>+dataMercanciaContenedores[[#This Row],[Toneladas en contenedores embarcadas en exterior vacíos]]+dataMercanciaContenedores[[#This Row],[Toneladas en contenedores desembarcadas en exterior vacíos]]</f>
        <v>206</v>
      </c>
      <c r="V496" s="3">
        <f>+dataMercanciaContenedores[[#This Row],[TOTAL toneladas en contenedores en exterior con carga]]+dataMercanciaContenedores[[#This Row],[TOTAL toneladas en contenedores en exterior vacíos]]</f>
        <v>13444</v>
      </c>
      <c r="W496" s="3">
        <f>+dataMercanciaContenedores[[#This Row],[Toneladas en contenedores embarcadas en cabotaje con carga]]+dataMercanciaContenedores[[#This Row],[Toneladas en contenedores embarcadas en exterior con carga]]</f>
        <v>9781</v>
      </c>
      <c r="X496" s="3">
        <f>+dataMercanciaContenedores[[#This Row],[Toneladas en contenedores embarcadas en cabotaje vacíos]]+dataMercanciaContenedores[[#This Row],[Toneladas en contenedores embarcadas en exterior vacíos]]</f>
        <v>9142</v>
      </c>
      <c r="Y496" s="3">
        <f>+dataMercanciaContenedores[[#This Row],[TOTAL Toneladas en contenedores con carga embarcadas]]+dataMercanciaContenedores[[#This Row],[TOTAL Toneladas en contenedores vacíos embarcadas]]</f>
        <v>18923</v>
      </c>
      <c r="Z496" s="3">
        <f>+dataMercanciaContenedores[[#This Row],[Toneladas en contenedores desembarcadas en cabotaje con carga]]+dataMercanciaContenedores[[#This Row],[Toneladas en contenedores desembarcadas en exterior con carga]]</f>
        <v>61748</v>
      </c>
      <c r="AA496" s="3">
        <f>+dataMercanciaContenedores[[#This Row],[Toneladas en contenedores desembarcadas en cabotaje vacíos]]+dataMercanciaContenedores[[#This Row],[Toneladas en contenedores desembarcadas en exterior vacíos]]</f>
        <v>426</v>
      </c>
      <c r="AB496" s="3">
        <f>+dataMercanciaContenedores[[#This Row],[TOTAL Toneladas en contenedores con carga desembarcadas]]+dataMercanciaContenedores[[#This Row],[TOTAL Toneladas en contenedores vacíos desembarcadas]]</f>
        <v>62174</v>
      </c>
      <c r="AC496" s="3">
        <f>+dataMercanciaContenedores[[#This Row],[TOTAL toneladas embarcadas en contenedor]]+dataMercanciaContenedores[[#This Row],[TOTAL toneladas desembarcadas en contenedor]]</f>
        <v>81097</v>
      </c>
    </row>
    <row r="497" spans="1:29" hidden="1" x14ac:dyDescent="0.2">
      <c r="A497" s="1">
        <v>2020</v>
      </c>
      <c r="B497" s="1" t="s">
        <v>29</v>
      </c>
      <c r="C497" s="1" t="s">
        <v>40</v>
      </c>
      <c r="D497" s="1" t="s">
        <v>41</v>
      </c>
      <c r="E497" s="2">
        <v>0</v>
      </c>
      <c r="F497" s="2">
        <v>0</v>
      </c>
      <c r="G497" s="3">
        <f>+dataMercanciaContenedores[[#This Row],[Toneladas en contenedores embarcadas en cabotaje con carga]]+dataMercanciaContenedores[[#This Row],[Toneladas en contenedores embarcadas en cabotaje vacíos]]</f>
        <v>0</v>
      </c>
      <c r="H497" s="2">
        <v>0</v>
      </c>
      <c r="I497" s="2">
        <v>0</v>
      </c>
      <c r="J497" s="3">
        <f>+dataMercanciaContenedores[[#This Row],[Toneladas en contenedores desembarcadas en cabotaje con carga]]+dataMercanciaContenedores[[#This Row],[Toneladas en contenedores desembarcadas en cabotaje vacíos]]</f>
        <v>0</v>
      </c>
      <c r="K497" s="3">
        <f>+dataMercanciaContenedores[[#This Row],[Toneladas en contenedores embarcadas en cabotaje con carga]]+dataMercanciaContenedores[[#This Row],[Toneladas en contenedores desembarcadas en cabotaje con carga]]</f>
        <v>0</v>
      </c>
      <c r="L497" s="3">
        <f>+dataMercanciaContenedores[[#This Row],[Toneladas en contenedores embarcadas en cabotaje vacíos]]+dataMercanciaContenedores[[#This Row],[Toneladas en contenedores desembarcadas en cabotaje vacíos]]</f>
        <v>0</v>
      </c>
      <c r="M497" s="3">
        <f>+dataMercanciaContenedores[[#This Row],[TOTAL toneladas en contenedores en cabotaje con carga]]+dataMercanciaContenedores[[#This Row],[TOTAL toneladas en contenedores en cabotaje vacíos]]</f>
        <v>0</v>
      </c>
      <c r="N497" s="2">
        <v>256</v>
      </c>
      <c r="O497" s="2">
        <v>0</v>
      </c>
      <c r="P497" s="3">
        <f>+dataMercanciaContenedores[[#This Row],[Toneladas en contenedores embarcadas en exterior con carga]]+dataMercanciaContenedores[[#This Row],[Toneladas en contenedores embarcadas en exterior vacíos]]</f>
        <v>256</v>
      </c>
      <c r="Q497" s="2">
        <v>198</v>
      </c>
      <c r="R497" s="2">
        <v>53</v>
      </c>
      <c r="S497" s="3">
        <f>+dataMercanciaContenedores[[#This Row],[Toneladas en contenedores desembarcadas en exterior con carga]]+dataMercanciaContenedores[[#This Row],[Toneladas en contenedores desembarcadas en exterior vacíos]]</f>
        <v>251</v>
      </c>
      <c r="T497" s="3">
        <f>+dataMercanciaContenedores[[#This Row],[Toneladas en contenedores embarcadas en exterior con carga]]+dataMercanciaContenedores[[#This Row],[Toneladas en contenedores desembarcadas en exterior con carga]]</f>
        <v>454</v>
      </c>
      <c r="U497" s="3">
        <f>+dataMercanciaContenedores[[#This Row],[Toneladas en contenedores embarcadas en exterior vacíos]]+dataMercanciaContenedores[[#This Row],[Toneladas en contenedores desembarcadas en exterior vacíos]]</f>
        <v>53</v>
      </c>
      <c r="V497" s="3">
        <f>+dataMercanciaContenedores[[#This Row],[TOTAL toneladas en contenedores en exterior con carga]]+dataMercanciaContenedores[[#This Row],[TOTAL toneladas en contenedores en exterior vacíos]]</f>
        <v>507</v>
      </c>
      <c r="W497" s="3">
        <f>+dataMercanciaContenedores[[#This Row],[Toneladas en contenedores embarcadas en cabotaje con carga]]+dataMercanciaContenedores[[#This Row],[Toneladas en contenedores embarcadas en exterior con carga]]</f>
        <v>256</v>
      </c>
      <c r="X497" s="3">
        <f>+dataMercanciaContenedores[[#This Row],[Toneladas en contenedores embarcadas en cabotaje vacíos]]+dataMercanciaContenedores[[#This Row],[Toneladas en contenedores embarcadas en exterior vacíos]]</f>
        <v>0</v>
      </c>
      <c r="Y497" s="3">
        <f>+dataMercanciaContenedores[[#This Row],[TOTAL Toneladas en contenedores con carga embarcadas]]+dataMercanciaContenedores[[#This Row],[TOTAL Toneladas en contenedores vacíos embarcadas]]</f>
        <v>256</v>
      </c>
      <c r="Z497" s="3">
        <f>+dataMercanciaContenedores[[#This Row],[Toneladas en contenedores desembarcadas en cabotaje con carga]]+dataMercanciaContenedores[[#This Row],[Toneladas en contenedores desembarcadas en exterior con carga]]</f>
        <v>198</v>
      </c>
      <c r="AA497" s="3">
        <f>+dataMercanciaContenedores[[#This Row],[Toneladas en contenedores desembarcadas en cabotaje vacíos]]+dataMercanciaContenedores[[#This Row],[Toneladas en contenedores desembarcadas en exterior vacíos]]</f>
        <v>53</v>
      </c>
      <c r="AB497" s="3">
        <f>+dataMercanciaContenedores[[#This Row],[TOTAL Toneladas en contenedores con carga desembarcadas]]+dataMercanciaContenedores[[#This Row],[TOTAL Toneladas en contenedores vacíos desembarcadas]]</f>
        <v>251</v>
      </c>
      <c r="AC497" s="3">
        <f>+dataMercanciaContenedores[[#This Row],[TOTAL toneladas embarcadas en contenedor]]+dataMercanciaContenedores[[#This Row],[TOTAL toneladas desembarcadas en contenedor]]</f>
        <v>507</v>
      </c>
    </row>
    <row r="498" spans="1:29" hidden="1" x14ac:dyDescent="0.2">
      <c r="A498" s="1">
        <v>2020</v>
      </c>
      <c r="B498" s="1" t="s">
        <v>30</v>
      </c>
      <c r="C498" s="1" t="s">
        <v>40</v>
      </c>
      <c r="D498" s="1" t="s">
        <v>41</v>
      </c>
      <c r="E498" s="2">
        <v>0</v>
      </c>
      <c r="F498" s="2">
        <v>0</v>
      </c>
      <c r="G498" s="3">
        <f>+dataMercanciaContenedores[[#This Row],[Toneladas en contenedores embarcadas en cabotaje con carga]]+dataMercanciaContenedores[[#This Row],[Toneladas en contenedores embarcadas en cabotaje vacíos]]</f>
        <v>0</v>
      </c>
      <c r="H498" s="2">
        <v>0</v>
      </c>
      <c r="I498" s="2">
        <v>0</v>
      </c>
      <c r="J498" s="3">
        <f>+dataMercanciaContenedores[[#This Row],[Toneladas en contenedores desembarcadas en cabotaje con carga]]+dataMercanciaContenedores[[#This Row],[Toneladas en contenedores desembarcadas en cabotaje vacíos]]</f>
        <v>0</v>
      </c>
      <c r="K498" s="3">
        <f>+dataMercanciaContenedores[[#This Row],[Toneladas en contenedores embarcadas en cabotaje con carga]]+dataMercanciaContenedores[[#This Row],[Toneladas en contenedores desembarcadas en cabotaje con carga]]</f>
        <v>0</v>
      </c>
      <c r="L498" s="3">
        <f>+dataMercanciaContenedores[[#This Row],[Toneladas en contenedores embarcadas en cabotaje vacíos]]+dataMercanciaContenedores[[#This Row],[Toneladas en contenedores desembarcadas en cabotaje vacíos]]</f>
        <v>0</v>
      </c>
      <c r="M498" s="3">
        <f>+dataMercanciaContenedores[[#This Row],[TOTAL toneladas en contenedores en cabotaje con carga]]+dataMercanciaContenedores[[#This Row],[TOTAL toneladas en contenedores en cabotaje vacíos]]</f>
        <v>0</v>
      </c>
      <c r="N498" s="2">
        <v>32128</v>
      </c>
      <c r="O498" s="2">
        <v>11</v>
      </c>
      <c r="P498" s="3">
        <f>+dataMercanciaContenedores[[#This Row],[Toneladas en contenedores embarcadas en exterior con carga]]+dataMercanciaContenedores[[#This Row],[Toneladas en contenedores embarcadas en exterior vacíos]]</f>
        <v>32139</v>
      </c>
      <c r="Q498" s="2">
        <v>5496</v>
      </c>
      <c r="R498" s="2">
        <v>2857</v>
      </c>
      <c r="S498" s="3">
        <f>+dataMercanciaContenedores[[#This Row],[Toneladas en contenedores desembarcadas en exterior con carga]]+dataMercanciaContenedores[[#This Row],[Toneladas en contenedores desembarcadas en exterior vacíos]]</f>
        <v>8353</v>
      </c>
      <c r="T498" s="3">
        <f>+dataMercanciaContenedores[[#This Row],[Toneladas en contenedores embarcadas en exterior con carga]]+dataMercanciaContenedores[[#This Row],[Toneladas en contenedores desembarcadas en exterior con carga]]</f>
        <v>37624</v>
      </c>
      <c r="U498" s="3">
        <f>+dataMercanciaContenedores[[#This Row],[Toneladas en contenedores embarcadas en exterior vacíos]]+dataMercanciaContenedores[[#This Row],[Toneladas en contenedores desembarcadas en exterior vacíos]]</f>
        <v>2868</v>
      </c>
      <c r="V498" s="3">
        <f>+dataMercanciaContenedores[[#This Row],[TOTAL toneladas en contenedores en exterior con carga]]+dataMercanciaContenedores[[#This Row],[TOTAL toneladas en contenedores en exterior vacíos]]</f>
        <v>40492</v>
      </c>
      <c r="W498" s="3">
        <f>+dataMercanciaContenedores[[#This Row],[Toneladas en contenedores embarcadas en cabotaje con carga]]+dataMercanciaContenedores[[#This Row],[Toneladas en contenedores embarcadas en exterior con carga]]</f>
        <v>32128</v>
      </c>
      <c r="X498" s="3">
        <f>+dataMercanciaContenedores[[#This Row],[Toneladas en contenedores embarcadas en cabotaje vacíos]]+dataMercanciaContenedores[[#This Row],[Toneladas en contenedores embarcadas en exterior vacíos]]</f>
        <v>11</v>
      </c>
      <c r="Y498" s="3">
        <f>+dataMercanciaContenedores[[#This Row],[TOTAL Toneladas en contenedores con carga embarcadas]]+dataMercanciaContenedores[[#This Row],[TOTAL Toneladas en contenedores vacíos embarcadas]]</f>
        <v>32139</v>
      </c>
      <c r="Z498" s="3">
        <f>+dataMercanciaContenedores[[#This Row],[Toneladas en contenedores desembarcadas en cabotaje con carga]]+dataMercanciaContenedores[[#This Row],[Toneladas en contenedores desembarcadas en exterior con carga]]</f>
        <v>5496</v>
      </c>
      <c r="AA498" s="3">
        <f>+dataMercanciaContenedores[[#This Row],[Toneladas en contenedores desembarcadas en cabotaje vacíos]]+dataMercanciaContenedores[[#This Row],[Toneladas en contenedores desembarcadas en exterior vacíos]]</f>
        <v>2857</v>
      </c>
      <c r="AB498" s="3">
        <f>+dataMercanciaContenedores[[#This Row],[TOTAL Toneladas en contenedores con carga desembarcadas]]+dataMercanciaContenedores[[#This Row],[TOTAL Toneladas en contenedores vacíos desembarcadas]]</f>
        <v>8353</v>
      </c>
      <c r="AC498" s="3">
        <f>+dataMercanciaContenedores[[#This Row],[TOTAL toneladas embarcadas en contenedor]]+dataMercanciaContenedores[[#This Row],[TOTAL toneladas desembarcadas en contenedor]]</f>
        <v>40492</v>
      </c>
    </row>
    <row r="499" spans="1:29" hidden="1" x14ac:dyDescent="0.2">
      <c r="A499" s="1">
        <v>2020</v>
      </c>
      <c r="B499" s="1" t="s">
        <v>31</v>
      </c>
      <c r="C499" s="1" t="s">
        <v>40</v>
      </c>
      <c r="D499" s="1" t="s">
        <v>41</v>
      </c>
      <c r="E499" s="2">
        <v>553414</v>
      </c>
      <c r="F499" s="2">
        <v>291444</v>
      </c>
      <c r="G499" s="3">
        <f>+dataMercanciaContenedores[[#This Row],[Toneladas en contenedores embarcadas en cabotaje con carga]]+dataMercanciaContenedores[[#This Row],[Toneladas en contenedores embarcadas en cabotaje vacíos]]</f>
        <v>844858</v>
      </c>
      <c r="H499" s="2">
        <v>1647465</v>
      </c>
      <c r="I499" s="2">
        <v>23402</v>
      </c>
      <c r="J499" s="3">
        <f>+dataMercanciaContenedores[[#This Row],[Toneladas en contenedores desembarcadas en cabotaje con carga]]+dataMercanciaContenedores[[#This Row],[Toneladas en contenedores desembarcadas en cabotaje vacíos]]</f>
        <v>1670867</v>
      </c>
      <c r="K499" s="3">
        <f>+dataMercanciaContenedores[[#This Row],[Toneladas en contenedores embarcadas en cabotaje con carga]]+dataMercanciaContenedores[[#This Row],[Toneladas en contenedores desembarcadas en cabotaje con carga]]</f>
        <v>2200879</v>
      </c>
      <c r="L499" s="3">
        <f>+dataMercanciaContenedores[[#This Row],[Toneladas en contenedores embarcadas en cabotaje vacíos]]+dataMercanciaContenedores[[#This Row],[Toneladas en contenedores desembarcadas en cabotaje vacíos]]</f>
        <v>314846</v>
      </c>
      <c r="M499" s="3">
        <f>+dataMercanciaContenedores[[#This Row],[TOTAL toneladas en contenedores en cabotaje con carga]]+dataMercanciaContenedores[[#This Row],[TOTAL toneladas en contenedores en cabotaje vacíos]]</f>
        <v>2515725</v>
      </c>
      <c r="N499" s="2">
        <v>202266</v>
      </c>
      <c r="O499" s="2">
        <v>8782</v>
      </c>
      <c r="P499" s="3">
        <f>+dataMercanciaContenedores[[#This Row],[Toneladas en contenedores embarcadas en exterior con carga]]+dataMercanciaContenedores[[#This Row],[Toneladas en contenedores embarcadas en exterior vacíos]]</f>
        <v>211048</v>
      </c>
      <c r="Q499" s="2">
        <v>472425</v>
      </c>
      <c r="R499" s="2">
        <v>3455</v>
      </c>
      <c r="S499" s="3">
        <f>+dataMercanciaContenedores[[#This Row],[Toneladas en contenedores desembarcadas en exterior con carga]]+dataMercanciaContenedores[[#This Row],[Toneladas en contenedores desembarcadas en exterior vacíos]]</f>
        <v>475880</v>
      </c>
      <c r="T499" s="3">
        <f>+dataMercanciaContenedores[[#This Row],[Toneladas en contenedores embarcadas en exterior con carga]]+dataMercanciaContenedores[[#This Row],[Toneladas en contenedores desembarcadas en exterior con carga]]</f>
        <v>674691</v>
      </c>
      <c r="U499" s="3">
        <f>+dataMercanciaContenedores[[#This Row],[Toneladas en contenedores embarcadas en exterior vacíos]]+dataMercanciaContenedores[[#This Row],[Toneladas en contenedores desembarcadas en exterior vacíos]]</f>
        <v>12237</v>
      </c>
      <c r="V499" s="3">
        <f>+dataMercanciaContenedores[[#This Row],[TOTAL toneladas en contenedores en exterior con carga]]+dataMercanciaContenedores[[#This Row],[TOTAL toneladas en contenedores en exterior vacíos]]</f>
        <v>686928</v>
      </c>
      <c r="W499" s="3">
        <f>+dataMercanciaContenedores[[#This Row],[Toneladas en contenedores embarcadas en cabotaje con carga]]+dataMercanciaContenedores[[#This Row],[Toneladas en contenedores embarcadas en exterior con carga]]</f>
        <v>755680</v>
      </c>
      <c r="X499" s="3">
        <f>+dataMercanciaContenedores[[#This Row],[Toneladas en contenedores embarcadas en cabotaje vacíos]]+dataMercanciaContenedores[[#This Row],[Toneladas en contenedores embarcadas en exterior vacíos]]</f>
        <v>300226</v>
      </c>
      <c r="Y499" s="3">
        <f>+dataMercanciaContenedores[[#This Row],[TOTAL Toneladas en contenedores con carga embarcadas]]+dataMercanciaContenedores[[#This Row],[TOTAL Toneladas en contenedores vacíos embarcadas]]</f>
        <v>1055906</v>
      </c>
      <c r="Z499" s="3">
        <f>+dataMercanciaContenedores[[#This Row],[Toneladas en contenedores desembarcadas en cabotaje con carga]]+dataMercanciaContenedores[[#This Row],[Toneladas en contenedores desembarcadas en exterior con carga]]</f>
        <v>2119890</v>
      </c>
      <c r="AA499" s="3">
        <f>+dataMercanciaContenedores[[#This Row],[Toneladas en contenedores desembarcadas en cabotaje vacíos]]+dataMercanciaContenedores[[#This Row],[Toneladas en contenedores desembarcadas en exterior vacíos]]</f>
        <v>26857</v>
      </c>
      <c r="AB499" s="3">
        <f>+dataMercanciaContenedores[[#This Row],[TOTAL Toneladas en contenedores con carga desembarcadas]]+dataMercanciaContenedores[[#This Row],[TOTAL Toneladas en contenedores vacíos desembarcadas]]</f>
        <v>2146747</v>
      </c>
      <c r="AC499" s="3">
        <f>+dataMercanciaContenedores[[#This Row],[TOTAL toneladas embarcadas en contenedor]]+dataMercanciaContenedores[[#This Row],[TOTAL toneladas desembarcadas en contenedor]]</f>
        <v>3202653</v>
      </c>
    </row>
    <row r="500" spans="1:29" hidden="1" x14ac:dyDescent="0.2">
      <c r="A500" s="1">
        <v>2020</v>
      </c>
      <c r="B500" s="1" t="s">
        <v>32</v>
      </c>
      <c r="C500" s="1" t="s">
        <v>40</v>
      </c>
      <c r="D500" s="1" t="s">
        <v>41</v>
      </c>
      <c r="E500" s="2">
        <v>0</v>
      </c>
      <c r="F500" s="2">
        <v>0</v>
      </c>
      <c r="G500" s="3">
        <f>+dataMercanciaContenedores[[#This Row],[Toneladas en contenedores embarcadas en cabotaje con carga]]+dataMercanciaContenedores[[#This Row],[Toneladas en contenedores embarcadas en cabotaje vacíos]]</f>
        <v>0</v>
      </c>
      <c r="H500" s="2">
        <v>0</v>
      </c>
      <c r="I500" s="2">
        <v>0</v>
      </c>
      <c r="J500" s="3">
        <f>+dataMercanciaContenedores[[#This Row],[Toneladas en contenedores desembarcadas en cabotaje con carga]]+dataMercanciaContenedores[[#This Row],[Toneladas en contenedores desembarcadas en cabotaje vacíos]]</f>
        <v>0</v>
      </c>
      <c r="K500" s="3">
        <f>+dataMercanciaContenedores[[#This Row],[Toneladas en contenedores embarcadas en cabotaje con carga]]+dataMercanciaContenedores[[#This Row],[Toneladas en contenedores desembarcadas en cabotaje con carga]]</f>
        <v>0</v>
      </c>
      <c r="L500" s="3">
        <f>+dataMercanciaContenedores[[#This Row],[Toneladas en contenedores embarcadas en cabotaje vacíos]]+dataMercanciaContenedores[[#This Row],[Toneladas en contenedores desembarcadas en cabotaje vacíos]]</f>
        <v>0</v>
      </c>
      <c r="M500" s="3">
        <f>+dataMercanciaContenedores[[#This Row],[TOTAL toneladas en contenedores en cabotaje con carga]]+dataMercanciaContenedores[[#This Row],[TOTAL toneladas en contenedores en cabotaje vacíos]]</f>
        <v>0</v>
      </c>
      <c r="N500" s="2">
        <v>179837</v>
      </c>
      <c r="O500" s="2">
        <v>1571</v>
      </c>
      <c r="P500" s="3">
        <f>+dataMercanciaContenedores[[#This Row],[Toneladas en contenedores embarcadas en exterior con carga]]+dataMercanciaContenedores[[#This Row],[Toneladas en contenedores embarcadas en exterior vacíos]]</f>
        <v>181408</v>
      </c>
      <c r="Q500" s="2">
        <v>114349</v>
      </c>
      <c r="R500" s="2">
        <v>7658</v>
      </c>
      <c r="S500" s="3">
        <f>+dataMercanciaContenedores[[#This Row],[Toneladas en contenedores desembarcadas en exterior con carga]]+dataMercanciaContenedores[[#This Row],[Toneladas en contenedores desembarcadas en exterior vacíos]]</f>
        <v>122007</v>
      </c>
      <c r="T500" s="3">
        <f>+dataMercanciaContenedores[[#This Row],[Toneladas en contenedores embarcadas en exterior con carga]]+dataMercanciaContenedores[[#This Row],[Toneladas en contenedores desembarcadas en exterior con carga]]</f>
        <v>294186</v>
      </c>
      <c r="U500" s="3">
        <f>+dataMercanciaContenedores[[#This Row],[Toneladas en contenedores embarcadas en exterior vacíos]]+dataMercanciaContenedores[[#This Row],[Toneladas en contenedores desembarcadas en exterior vacíos]]</f>
        <v>9229</v>
      </c>
      <c r="V500" s="3">
        <f>+dataMercanciaContenedores[[#This Row],[TOTAL toneladas en contenedores en exterior con carga]]+dataMercanciaContenedores[[#This Row],[TOTAL toneladas en contenedores en exterior vacíos]]</f>
        <v>303415</v>
      </c>
      <c r="W500" s="3">
        <f>+dataMercanciaContenedores[[#This Row],[Toneladas en contenedores embarcadas en cabotaje con carga]]+dataMercanciaContenedores[[#This Row],[Toneladas en contenedores embarcadas en exterior con carga]]</f>
        <v>179837</v>
      </c>
      <c r="X500" s="3">
        <f>+dataMercanciaContenedores[[#This Row],[Toneladas en contenedores embarcadas en cabotaje vacíos]]+dataMercanciaContenedores[[#This Row],[Toneladas en contenedores embarcadas en exterior vacíos]]</f>
        <v>1571</v>
      </c>
      <c r="Y500" s="3">
        <f>+dataMercanciaContenedores[[#This Row],[TOTAL Toneladas en contenedores con carga embarcadas]]+dataMercanciaContenedores[[#This Row],[TOTAL Toneladas en contenedores vacíos embarcadas]]</f>
        <v>181408</v>
      </c>
      <c r="Z500" s="3">
        <f>+dataMercanciaContenedores[[#This Row],[Toneladas en contenedores desembarcadas en cabotaje con carga]]+dataMercanciaContenedores[[#This Row],[Toneladas en contenedores desembarcadas en exterior con carga]]</f>
        <v>114349</v>
      </c>
      <c r="AA500" s="3">
        <f>+dataMercanciaContenedores[[#This Row],[Toneladas en contenedores desembarcadas en cabotaje vacíos]]+dataMercanciaContenedores[[#This Row],[Toneladas en contenedores desembarcadas en exterior vacíos]]</f>
        <v>7658</v>
      </c>
      <c r="AB500" s="3">
        <f>+dataMercanciaContenedores[[#This Row],[TOTAL Toneladas en contenedores con carga desembarcadas]]+dataMercanciaContenedores[[#This Row],[TOTAL Toneladas en contenedores vacíos desembarcadas]]</f>
        <v>122007</v>
      </c>
      <c r="AC500" s="3">
        <f>+dataMercanciaContenedores[[#This Row],[TOTAL toneladas embarcadas en contenedor]]+dataMercanciaContenedores[[#This Row],[TOTAL toneladas desembarcadas en contenedor]]</f>
        <v>303415</v>
      </c>
    </row>
    <row r="501" spans="1:29" hidden="1" x14ac:dyDescent="0.2">
      <c r="A501" s="1">
        <v>2020</v>
      </c>
      <c r="B501" s="1" t="s">
        <v>33</v>
      </c>
      <c r="C501" s="1" t="s">
        <v>40</v>
      </c>
      <c r="D501" s="1" t="s">
        <v>41</v>
      </c>
      <c r="E501" s="2">
        <v>653427</v>
      </c>
      <c r="F501" s="2">
        <v>710</v>
      </c>
      <c r="G501" s="3">
        <f>+dataMercanciaContenedores[[#This Row],[Toneladas en contenedores embarcadas en cabotaje con carga]]+dataMercanciaContenedores[[#This Row],[Toneladas en contenedores embarcadas en cabotaje vacíos]]</f>
        <v>654137</v>
      </c>
      <c r="H501" s="2">
        <v>104393</v>
      </c>
      <c r="I501" s="2">
        <v>120966</v>
      </c>
      <c r="J501" s="3">
        <f>+dataMercanciaContenedores[[#This Row],[Toneladas en contenedores desembarcadas en cabotaje con carga]]+dataMercanciaContenedores[[#This Row],[Toneladas en contenedores desembarcadas en cabotaje vacíos]]</f>
        <v>225359</v>
      </c>
      <c r="K501" s="3">
        <f>+dataMercanciaContenedores[[#This Row],[Toneladas en contenedores embarcadas en cabotaje con carga]]+dataMercanciaContenedores[[#This Row],[Toneladas en contenedores desembarcadas en cabotaje con carga]]</f>
        <v>757820</v>
      </c>
      <c r="L501" s="3">
        <f>+dataMercanciaContenedores[[#This Row],[Toneladas en contenedores embarcadas en cabotaje vacíos]]+dataMercanciaContenedores[[#This Row],[Toneladas en contenedores desembarcadas en cabotaje vacíos]]</f>
        <v>121676</v>
      </c>
      <c r="M501" s="3">
        <f>+dataMercanciaContenedores[[#This Row],[TOTAL toneladas en contenedores en cabotaje con carga]]+dataMercanciaContenedores[[#This Row],[TOTAL toneladas en contenedores en cabotaje vacíos]]</f>
        <v>879496</v>
      </c>
      <c r="N501" s="2">
        <v>3608</v>
      </c>
      <c r="O501" s="2">
        <v>32</v>
      </c>
      <c r="P501" s="3">
        <f>+dataMercanciaContenedores[[#This Row],[Toneladas en contenedores embarcadas en exterior con carga]]+dataMercanciaContenedores[[#This Row],[Toneladas en contenedores embarcadas en exterior vacíos]]</f>
        <v>3640</v>
      </c>
      <c r="Q501" s="2">
        <v>13066</v>
      </c>
      <c r="R501" s="2">
        <v>456</v>
      </c>
      <c r="S501" s="3">
        <f>+dataMercanciaContenedores[[#This Row],[Toneladas en contenedores desembarcadas en exterior con carga]]+dataMercanciaContenedores[[#This Row],[Toneladas en contenedores desembarcadas en exterior vacíos]]</f>
        <v>13522</v>
      </c>
      <c r="T501" s="3">
        <f>+dataMercanciaContenedores[[#This Row],[Toneladas en contenedores embarcadas en exterior con carga]]+dataMercanciaContenedores[[#This Row],[Toneladas en contenedores desembarcadas en exterior con carga]]</f>
        <v>16674</v>
      </c>
      <c r="U501" s="3">
        <f>+dataMercanciaContenedores[[#This Row],[Toneladas en contenedores embarcadas en exterior vacíos]]+dataMercanciaContenedores[[#This Row],[Toneladas en contenedores desembarcadas en exterior vacíos]]</f>
        <v>488</v>
      </c>
      <c r="V501" s="3">
        <f>+dataMercanciaContenedores[[#This Row],[TOTAL toneladas en contenedores en exterior con carga]]+dataMercanciaContenedores[[#This Row],[TOTAL toneladas en contenedores en exterior vacíos]]</f>
        <v>17162</v>
      </c>
      <c r="W501" s="3">
        <f>+dataMercanciaContenedores[[#This Row],[Toneladas en contenedores embarcadas en cabotaje con carga]]+dataMercanciaContenedores[[#This Row],[Toneladas en contenedores embarcadas en exterior con carga]]</f>
        <v>657035</v>
      </c>
      <c r="X501" s="3">
        <f>+dataMercanciaContenedores[[#This Row],[Toneladas en contenedores embarcadas en cabotaje vacíos]]+dataMercanciaContenedores[[#This Row],[Toneladas en contenedores embarcadas en exterior vacíos]]</f>
        <v>742</v>
      </c>
      <c r="Y501" s="3">
        <f>+dataMercanciaContenedores[[#This Row],[TOTAL Toneladas en contenedores con carga embarcadas]]+dataMercanciaContenedores[[#This Row],[TOTAL Toneladas en contenedores vacíos embarcadas]]</f>
        <v>657777</v>
      </c>
      <c r="Z501" s="3">
        <f>+dataMercanciaContenedores[[#This Row],[Toneladas en contenedores desembarcadas en cabotaje con carga]]+dataMercanciaContenedores[[#This Row],[Toneladas en contenedores desembarcadas en exterior con carga]]</f>
        <v>117459</v>
      </c>
      <c r="AA501" s="3">
        <f>+dataMercanciaContenedores[[#This Row],[Toneladas en contenedores desembarcadas en cabotaje vacíos]]+dataMercanciaContenedores[[#This Row],[Toneladas en contenedores desembarcadas en exterior vacíos]]</f>
        <v>121422</v>
      </c>
      <c r="AB501" s="3">
        <f>+dataMercanciaContenedores[[#This Row],[TOTAL Toneladas en contenedores con carga desembarcadas]]+dataMercanciaContenedores[[#This Row],[TOTAL Toneladas en contenedores vacíos desembarcadas]]</f>
        <v>238881</v>
      </c>
      <c r="AC501" s="3">
        <f>+dataMercanciaContenedores[[#This Row],[TOTAL toneladas embarcadas en contenedor]]+dataMercanciaContenedores[[#This Row],[TOTAL toneladas desembarcadas en contenedor]]</f>
        <v>896658</v>
      </c>
    </row>
    <row r="502" spans="1:29" hidden="1" x14ac:dyDescent="0.2">
      <c r="A502" s="1">
        <v>2020</v>
      </c>
      <c r="B502" s="1" t="s">
        <v>34</v>
      </c>
      <c r="C502" s="1" t="s">
        <v>40</v>
      </c>
      <c r="D502" s="1" t="s">
        <v>41</v>
      </c>
      <c r="E502" s="2">
        <v>30858</v>
      </c>
      <c r="F502" s="2">
        <v>6506</v>
      </c>
      <c r="G502" s="3">
        <f>+dataMercanciaContenedores[[#This Row],[Toneladas en contenedores embarcadas en cabotaje con carga]]+dataMercanciaContenedores[[#This Row],[Toneladas en contenedores embarcadas en cabotaje vacíos]]</f>
        <v>37364</v>
      </c>
      <c r="H502" s="2">
        <v>12216</v>
      </c>
      <c r="I502" s="2">
        <v>4698</v>
      </c>
      <c r="J502" s="3">
        <f>+dataMercanciaContenedores[[#This Row],[Toneladas en contenedores desembarcadas en cabotaje con carga]]+dataMercanciaContenedores[[#This Row],[Toneladas en contenedores desembarcadas en cabotaje vacíos]]</f>
        <v>16914</v>
      </c>
      <c r="K502" s="3">
        <f>+dataMercanciaContenedores[[#This Row],[Toneladas en contenedores embarcadas en cabotaje con carga]]+dataMercanciaContenedores[[#This Row],[Toneladas en contenedores desembarcadas en cabotaje con carga]]</f>
        <v>43074</v>
      </c>
      <c r="L502" s="3">
        <f>+dataMercanciaContenedores[[#This Row],[Toneladas en contenedores embarcadas en cabotaje vacíos]]+dataMercanciaContenedores[[#This Row],[Toneladas en contenedores desembarcadas en cabotaje vacíos]]</f>
        <v>11204</v>
      </c>
      <c r="M502" s="3">
        <f>+dataMercanciaContenedores[[#This Row],[TOTAL toneladas en contenedores en cabotaje con carga]]+dataMercanciaContenedores[[#This Row],[TOTAL toneladas en contenedores en cabotaje vacíos]]</f>
        <v>54278</v>
      </c>
      <c r="N502" s="2">
        <v>182606</v>
      </c>
      <c r="O502" s="2">
        <v>4935</v>
      </c>
      <c r="P502" s="3">
        <f>+dataMercanciaContenedores[[#This Row],[Toneladas en contenedores embarcadas en exterior con carga]]+dataMercanciaContenedores[[#This Row],[Toneladas en contenedores embarcadas en exterior vacíos]]</f>
        <v>187541</v>
      </c>
      <c r="Q502" s="2">
        <v>151567</v>
      </c>
      <c r="R502" s="2">
        <v>17756</v>
      </c>
      <c r="S502" s="3">
        <f>+dataMercanciaContenedores[[#This Row],[Toneladas en contenedores desembarcadas en exterior con carga]]+dataMercanciaContenedores[[#This Row],[Toneladas en contenedores desembarcadas en exterior vacíos]]</f>
        <v>169323</v>
      </c>
      <c r="T502" s="3">
        <f>+dataMercanciaContenedores[[#This Row],[Toneladas en contenedores embarcadas en exterior con carga]]+dataMercanciaContenedores[[#This Row],[Toneladas en contenedores desembarcadas en exterior con carga]]</f>
        <v>334173</v>
      </c>
      <c r="U502" s="3">
        <f>+dataMercanciaContenedores[[#This Row],[Toneladas en contenedores embarcadas en exterior vacíos]]+dataMercanciaContenedores[[#This Row],[Toneladas en contenedores desembarcadas en exterior vacíos]]</f>
        <v>22691</v>
      </c>
      <c r="V502" s="3">
        <f>+dataMercanciaContenedores[[#This Row],[TOTAL toneladas en contenedores en exterior con carga]]+dataMercanciaContenedores[[#This Row],[TOTAL toneladas en contenedores en exterior vacíos]]</f>
        <v>356864</v>
      </c>
      <c r="W502" s="3">
        <f>+dataMercanciaContenedores[[#This Row],[Toneladas en contenedores embarcadas en cabotaje con carga]]+dataMercanciaContenedores[[#This Row],[Toneladas en contenedores embarcadas en exterior con carga]]</f>
        <v>213464</v>
      </c>
      <c r="X502" s="3">
        <f>+dataMercanciaContenedores[[#This Row],[Toneladas en contenedores embarcadas en cabotaje vacíos]]+dataMercanciaContenedores[[#This Row],[Toneladas en contenedores embarcadas en exterior vacíos]]</f>
        <v>11441</v>
      </c>
      <c r="Y502" s="3">
        <f>+dataMercanciaContenedores[[#This Row],[TOTAL Toneladas en contenedores con carga embarcadas]]+dataMercanciaContenedores[[#This Row],[TOTAL Toneladas en contenedores vacíos embarcadas]]</f>
        <v>224905</v>
      </c>
      <c r="Z502" s="3">
        <f>+dataMercanciaContenedores[[#This Row],[Toneladas en contenedores desembarcadas en cabotaje con carga]]+dataMercanciaContenedores[[#This Row],[Toneladas en contenedores desembarcadas en exterior con carga]]</f>
        <v>163783</v>
      </c>
      <c r="AA502" s="3">
        <f>+dataMercanciaContenedores[[#This Row],[Toneladas en contenedores desembarcadas en cabotaje vacíos]]+dataMercanciaContenedores[[#This Row],[Toneladas en contenedores desembarcadas en exterior vacíos]]</f>
        <v>22454</v>
      </c>
      <c r="AB502" s="3">
        <f>+dataMercanciaContenedores[[#This Row],[TOTAL Toneladas en contenedores con carga desembarcadas]]+dataMercanciaContenedores[[#This Row],[TOTAL Toneladas en contenedores vacíos desembarcadas]]</f>
        <v>186237</v>
      </c>
      <c r="AC502" s="3">
        <f>+dataMercanciaContenedores[[#This Row],[TOTAL toneladas embarcadas en contenedor]]+dataMercanciaContenedores[[#This Row],[TOTAL toneladas desembarcadas en contenedor]]</f>
        <v>411142</v>
      </c>
    </row>
    <row r="503" spans="1:29" hidden="1" x14ac:dyDescent="0.2">
      <c r="A503" s="1">
        <v>2020</v>
      </c>
      <c r="B503" s="1" t="s">
        <v>35</v>
      </c>
      <c r="C503" s="1" t="s">
        <v>40</v>
      </c>
      <c r="D503" s="1" t="s">
        <v>41</v>
      </c>
      <c r="E503" s="2">
        <v>1883179</v>
      </c>
      <c r="F503" s="2">
        <v>108416</v>
      </c>
      <c r="G503" s="3">
        <f>+dataMercanciaContenedores[[#This Row],[Toneladas en contenedores embarcadas en cabotaje con carga]]+dataMercanciaContenedores[[#This Row],[Toneladas en contenedores embarcadas en cabotaje vacíos]]</f>
        <v>1991595</v>
      </c>
      <c r="H503" s="2">
        <v>1081295</v>
      </c>
      <c r="I503" s="2">
        <v>153110</v>
      </c>
      <c r="J503" s="3">
        <f>+dataMercanciaContenedores[[#This Row],[Toneladas en contenedores desembarcadas en cabotaje con carga]]+dataMercanciaContenedores[[#This Row],[Toneladas en contenedores desembarcadas en cabotaje vacíos]]</f>
        <v>1234405</v>
      </c>
      <c r="K503" s="3">
        <f>+dataMercanciaContenedores[[#This Row],[Toneladas en contenedores embarcadas en cabotaje con carga]]+dataMercanciaContenedores[[#This Row],[Toneladas en contenedores desembarcadas en cabotaje con carga]]</f>
        <v>2964474</v>
      </c>
      <c r="L503" s="3">
        <f>+dataMercanciaContenedores[[#This Row],[Toneladas en contenedores embarcadas en cabotaje vacíos]]+dataMercanciaContenedores[[#This Row],[Toneladas en contenedores desembarcadas en cabotaje vacíos]]</f>
        <v>261526</v>
      </c>
      <c r="M503" s="3">
        <f>+dataMercanciaContenedores[[#This Row],[TOTAL toneladas en contenedores en cabotaje con carga]]+dataMercanciaContenedores[[#This Row],[TOTAL toneladas en contenedores en cabotaje vacíos]]</f>
        <v>3226000</v>
      </c>
      <c r="N503" s="2">
        <v>32236442</v>
      </c>
      <c r="O503" s="2">
        <v>861377</v>
      </c>
      <c r="P503" s="3">
        <f>+dataMercanciaContenedores[[#This Row],[Toneladas en contenedores embarcadas en exterior con carga]]+dataMercanciaContenedores[[#This Row],[Toneladas en contenedores embarcadas en exterior vacíos]]</f>
        <v>33097819</v>
      </c>
      <c r="Q503" s="2">
        <v>25584585</v>
      </c>
      <c r="R503" s="2">
        <v>1355997</v>
      </c>
      <c r="S503" s="3">
        <f>+dataMercanciaContenedores[[#This Row],[Toneladas en contenedores desembarcadas en exterior con carga]]+dataMercanciaContenedores[[#This Row],[Toneladas en contenedores desembarcadas en exterior vacíos]]</f>
        <v>26940582</v>
      </c>
      <c r="T503" s="3">
        <f>+dataMercanciaContenedores[[#This Row],[Toneladas en contenedores embarcadas en exterior con carga]]+dataMercanciaContenedores[[#This Row],[Toneladas en contenedores desembarcadas en exterior con carga]]</f>
        <v>57821027</v>
      </c>
      <c r="U503" s="3">
        <f>+dataMercanciaContenedores[[#This Row],[Toneladas en contenedores embarcadas en exterior vacíos]]+dataMercanciaContenedores[[#This Row],[Toneladas en contenedores desembarcadas en exterior vacíos]]</f>
        <v>2217374</v>
      </c>
      <c r="V503" s="3">
        <f>+dataMercanciaContenedores[[#This Row],[TOTAL toneladas en contenedores en exterior con carga]]+dataMercanciaContenedores[[#This Row],[TOTAL toneladas en contenedores en exterior vacíos]]</f>
        <v>60038401</v>
      </c>
      <c r="W503" s="3">
        <f>+dataMercanciaContenedores[[#This Row],[Toneladas en contenedores embarcadas en cabotaje con carga]]+dataMercanciaContenedores[[#This Row],[Toneladas en contenedores embarcadas en exterior con carga]]</f>
        <v>34119621</v>
      </c>
      <c r="X503" s="3">
        <f>+dataMercanciaContenedores[[#This Row],[Toneladas en contenedores embarcadas en cabotaje vacíos]]+dataMercanciaContenedores[[#This Row],[Toneladas en contenedores embarcadas en exterior vacíos]]</f>
        <v>969793</v>
      </c>
      <c r="Y503" s="3">
        <f>+dataMercanciaContenedores[[#This Row],[TOTAL Toneladas en contenedores con carga embarcadas]]+dataMercanciaContenedores[[#This Row],[TOTAL Toneladas en contenedores vacíos embarcadas]]</f>
        <v>35089414</v>
      </c>
      <c r="Z503" s="3">
        <f>+dataMercanciaContenedores[[#This Row],[Toneladas en contenedores desembarcadas en cabotaje con carga]]+dataMercanciaContenedores[[#This Row],[Toneladas en contenedores desembarcadas en exterior con carga]]</f>
        <v>26665880</v>
      </c>
      <c r="AA503" s="3">
        <f>+dataMercanciaContenedores[[#This Row],[Toneladas en contenedores desembarcadas en cabotaje vacíos]]+dataMercanciaContenedores[[#This Row],[Toneladas en contenedores desembarcadas en exterior vacíos]]</f>
        <v>1509107</v>
      </c>
      <c r="AB503" s="3">
        <f>+dataMercanciaContenedores[[#This Row],[TOTAL Toneladas en contenedores con carga desembarcadas]]+dataMercanciaContenedores[[#This Row],[TOTAL Toneladas en contenedores vacíos desembarcadas]]</f>
        <v>28174987</v>
      </c>
      <c r="AC503" s="3">
        <f>+dataMercanciaContenedores[[#This Row],[TOTAL toneladas embarcadas en contenedor]]+dataMercanciaContenedores[[#This Row],[TOTAL toneladas desembarcadas en contenedor]]</f>
        <v>63264401</v>
      </c>
    </row>
    <row r="504" spans="1:29" hidden="1" x14ac:dyDescent="0.2">
      <c r="A504" s="1">
        <v>2020</v>
      </c>
      <c r="B504" s="1" t="s">
        <v>36</v>
      </c>
      <c r="C504" s="1" t="s">
        <v>40</v>
      </c>
      <c r="D504" s="1" t="s">
        <v>41</v>
      </c>
      <c r="E504" s="2">
        <v>28062</v>
      </c>
      <c r="F504" s="2">
        <v>12748</v>
      </c>
      <c r="G504" s="3">
        <f>+dataMercanciaContenedores[[#This Row],[Toneladas en contenedores embarcadas en cabotaje con carga]]+dataMercanciaContenedores[[#This Row],[Toneladas en contenedores embarcadas en cabotaje vacíos]]</f>
        <v>40810</v>
      </c>
      <c r="H504" s="2">
        <v>7327</v>
      </c>
      <c r="I504" s="2">
        <v>14568</v>
      </c>
      <c r="J504" s="3">
        <f>+dataMercanciaContenedores[[#This Row],[Toneladas en contenedores desembarcadas en cabotaje con carga]]+dataMercanciaContenedores[[#This Row],[Toneladas en contenedores desembarcadas en cabotaje vacíos]]</f>
        <v>21895</v>
      </c>
      <c r="K504" s="3">
        <f>+dataMercanciaContenedores[[#This Row],[Toneladas en contenedores embarcadas en cabotaje con carga]]+dataMercanciaContenedores[[#This Row],[Toneladas en contenedores desembarcadas en cabotaje con carga]]</f>
        <v>35389</v>
      </c>
      <c r="L504" s="3">
        <f>+dataMercanciaContenedores[[#This Row],[Toneladas en contenedores embarcadas en cabotaje vacíos]]+dataMercanciaContenedores[[#This Row],[Toneladas en contenedores desembarcadas en cabotaje vacíos]]</f>
        <v>27316</v>
      </c>
      <c r="M504" s="3">
        <f>+dataMercanciaContenedores[[#This Row],[TOTAL toneladas en contenedores en cabotaje con carga]]+dataMercanciaContenedores[[#This Row],[TOTAL toneladas en contenedores en cabotaje vacíos]]</f>
        <v>62705</v>
      </c>
      <c r="N504" s="2">
        <v>1299250</v>
      </c>
      <c r="O504" s="2">
        <v>40570</v>
      </c>
      <c r="P504" s="3">
        <f>+dataMercanciaContenedores[[#This Row],[Toneladas en contenedores embarcadas en exterior con carga]]+dataMercanciaContenedores[[#This Row],[Toneladas en contenedores embarcadas en exterior vacíos]]</f>
        <v>1339820</v>
      </c>
      <c r="Q504" s="2">
        <v>1343203</v>
      </c>
      <c r="R504" s="2">
        <v>34559</v>
      </c>
      <c r="S504" s="3">
        <f>+dataMercanciaContenedores[[#This Row],[Toneladas en contenedores desembarcadas en exterior con carga]]+dataMercanciaContenedores[[#This Row],[Toneladas en contenedores desembarcadas en exterior vacíos]]</f>
        <v>1377762</v>
      </c>
      <c r="T504" s="3">
        <f>+dataMercanciaContenedores[[#This Row],[Toneladas en contenedores embarcadas en exterior con carga]]+dataMercanciaContenedores[[#This Row],[Toneladas en contenedores desembarcadas en exterior con carga]]</f>
        <v>2642453</v>
      </c>
      <c r="U504" s="3">
        <f>+dataMercanciaContenedores[[#This Row],[Toneladas en contenedores embarcadas en exterior vacíos]]+dataMercanciaContenedores[[#This Row],[Toneladas en contenedores desembarcadas en exterior vacíos]]</f>
        <v>75129</v>
      </c>
      <c r="V504" s="3">
        <f>+dataMercanciaContenedores[[#This Row],[TOTAL toneladas en contenedores en exterior con carga]]+dataMercanciaContenedores[[#This Row],[TOTAL toneladas en contenedores en exterior vacíos]]</f>
        <v>2717582</v>
      </c>
      <c r="W504" s="3">
        <f>+dataMercanciaContenedores[[#This Row],[Toneladas en contenedores embarcadas en cabotaje con carga]]+dataMercanciaContenedores[[#This Row],[Toneladas en contenedores embarcadas en exterior con carga]]</f>
        <v>1327312</v>
      </c>
      <c r="X504" s="3">
        <f>+dataMercanciaContenedores[[#This Row],[Toneladas en contenedores embarcadas en cabotaje vacíos]]+dataMercanciaContenedores[[#This Row],[Toneladas en contenedores embarcadas en exterior vacíos]]</f>
        <v>53318</v>
      </c>
      <c r="Y504" s="3">
        <f>+dataMercanciaContenedores[[#This Row],[TOTAL Toneladas en contenedores con carga embarcadas]]+dataMercanciaContenedores[[#This Row],[TOTAL Toneladas en contenedores vacíos embarcadas]]</f>
        <v>1380630</v>
      </c>
      <c r="Z504" s="3">
        <f>+dataMercanciaContenedores[[#This Row],[Toneladas en contenedores desembarcadas en cabotaje con carga]]+dataMercanciaContenedores[[#This Row],[Toneladas en contenedores desembarcadas en exterior con carga]]</f>
        <v>1350530</v>
      </c>
      <c r="AA504" s="3">
        <f>+dataMercanciaContenedores[[#This Row],[Toneladas en contenedores desembarcadas en cabotaje vacíos]]+dataMercanciaContenedores[[#This Row],[Toneladas en contenedores desembarcadas en exterior vacíos]]</f>
        <v>49127</v>
      </c>
      <c r="AB504" s="3">
        <f>+dataMercanciaContenedores[[#This Row],[TOTAL Toneladas en contenedores con carga desembarcadas]]+dataMercanciaContenedores[[#This Row],[TOTAL Toneladas en contenedores vacíos desembarcadas]]</f>
        <v>1399657</v>
      </c>
      <c r="AC504" s="3">
        <f>+dataMercanciaContenedores[[#This Row],[TOTAL toneladas embarcadas en contenedor]]+dataMercanciaContenedores[[#This Row],[TOTAL toneladas desembarcadas en contenedor]]</f>
        <v>2780287</v>
      </c>
    </row>
    <row r="505" spans="1:29" hidden="1" x14ac:dyDescent="0.2">
      <c r="A505" s="1">
        <v>2020</v>
      </c>
      <c r="B505" s="1" t="s">
        <v>37</v>
      </c>
      <c r="C505" s="1" t="s">
        <v>40</v>
      </c>
      <c r="D505" s="1" t="s">
        <v>41</v>
      </c>
      <c r="E505" s="2">
        <v>217849</v>
      </c>
      <c r="F505" s="2">
        <v>1690</v>
      </c>
      <c r="G505" s="3">
        <f>+dataMercanciaContenedores[[#This Row],[Toneladas en contenedores embarcadas en cabotaje con carga]]+dataMercanciaContenedores[[#This Row],[Toneladas en contenedores embarcadas en cabotaje vacíos]]</f>
        <v>219539</v>
      </c>
      <c r="H505" s="2">
        <v>38398</v>
      </c>
      <c r="I505" s="2">
        <v>28291</v>
      </c>
      <c r="J505" s="3">
        <f>+dataMercanciaContenedores[[#This Row],[Toneladas en contenedores desembarcadas en cabotaje con carga]]+dataMercanciaContenedores[[#This Row],[Toneladas en contenedores desembarcadas en cabotaje vacíos]]</f>
        <v>66689</v>
      </c>
      <c r="K505" s="3">
        <f>+dataMercanciaContenedores[[#This Row],[Toneladas en contenedores embarcadas en cabotaje con carga]]+dataMercanciaContenedores[[#This Row],[Toneladas en contenedores desembarcadas en cabotaje con carga]]</f>
        <v>256247</v>
      </c>
      <c r="L505" s="3">
        <f>+dataMercanciaContenedores[[#This Row],[Toneladas en contenedores embarcadas en cabotaje vacíos]]+dataMercanciaContenedores[[#This Row],[Toneladas en contenedores desembarcadas en cabotaje vacíos]]</f>
        <v>29981</v>
      </c>
      <c r="M505" s="3">
        <f>+dataMercanciaContenedores[[#This Row],[TOTAL toneladas en contenedores en cabotaje con carga]]+dataMercanciaContenedores[[#This Row],[TOTAL toneladas en contenedores en cabotaje vacíos]]</f>
        <v>286228</v>
      </c>
      <c r="N505" s="2">
        <v>10792</v>
      </c>
      <c r="O505" s="2">
        <v>315</v>
      </c>
      <c r="P505" s="3">
        <f>+dataMercanciaContenedores[[#This Row],[Toneladas en contenedores embarcadas en exterior con carga]]+dataMercanciaContenedores[[#This Row],[Toneladas en contenedores embarcadas en exterior vacíos]]</f>
        <v>11107</v>
      </c>
      <c r="Q505" s="2">
        <v>14999</v>
      </c>
      <c r="R505" s="2">
        <v>28</v>
      </c>
      <c r="S505" s="3">
        <f>+dataMercanciaContenedores[[#This Row],[Toneladas en contenedores desembarcadas en exterior con carga]]+dataMercanciaContenedores[[#This Row],[Toneladas en contenedores desembarcadas en exterior vacíos]]</f>
        <v>15027</v>
      </c>
      <c r="T505" s="3">
        <f>+dataMercanciaContenedores[[#This Row],[Toneladas en contenedores embarcadas en exterior con carga]]+dataMercanciaContenedores[[#This Row],[Toneladas en contenedores desembarcadas en exterior con carga]]</f>
        <v>25791</v>
      </c>
      <c r="U505" s="3">
        <f>+dataMercanciaContenedores[[#This Row],[Toneladas en contenedores embarcadas en exterior vacíos]]+dataMercanciaContenedores[[#This Row],[Toneladas en contenedores desembarcadas en exterior vacíos]]</f>
        <v>343</v>
      </c>
      <c r="V505" s="3">
        <f>+dataMercanciaContenedores[[#This Row],[TOTAL toneladas en contenedores en exterior con carga]]+dataMercanciaContenedores[[#This Row],[TOTAL toneladas en contenedores en exterior vacíos]]</f>
        <v>26134</v>
      </c>
      <c r="W505" s="3">
        <f>+dataMercanciaContenedores[[#This Row],[Toneladas en contenedores embarcadas en cabotaje con carga]]+dataMercanciaContenedores[[#This Row],[Toneladas en contenedores embarcadas en exterior con carga]]</f>
        <v>228641</v>
      </c>
      <c r="X505" s="3">
        <f>+dataMercanciaContenedores[[#This Row],[Toneladas en contenedores embarcadas en cabotaje vacíos]]+dataMercanciaContenedores[[#This Row],[Toneladas en contenedores embarcadas en exterior vacíos]]</f>
        <v>2005</v>
      </c>
      <c r="Y505" s="3">
        <f>+dataMercanciaContenedores[[#This Row],[TOTAL Toneladas en contenedores con carga embarcadas]]+dataMercanciaContenedores[[#This Row],[TOTAL Toneladas en contenedores vacíos embarcadas]]</f>
        <v>230646</v>
      </c>
      <c r="Z505" s="3">
        <f>+dataMercanciaContenedores[[#This Row],[Toneladas en contenedores desembarcadas en cabotaje con carga]]+dataMercanciaContenedores[[#This Row],[Toneladas en contenedores desembarcadas en exterior con carga]]</f>
        <v>53397</v>
      </c>
      <c r="AA505" s="3">
        <f>+dataMercanciaContenedores[[#This Row],[Toneladas en contenedores desembarcadas en cabotaje vacíos]]+dataMercanciaContenedores[[#This Row],[Toneladas en contenedores desembarcadas en exterior vacíos]]</f>
        <v>28319</v>
      </c>
      <c r="AB505" s="3">
        <f>+dataMercanciaContenedores[[#This Row],[TOTAL Toneladas en contenedores con carga desembarcadas]]+dataMercanciaContenedores[[#This Row],[TOTAL Toneladas en contenedores vacíos desembarcadas]]</f>
        <v>81716</v>
      </c>
      <c r="AC505" s="3">
        <f>+dataMercanciaContenedores[[#This Row],[TOTAL toneladas embarcadas en contenedor]]+dataMercanciaContenedores[[#This Row],[TOTAL toneladas desembarcadas en contenedor]]</f>
        <v>312362</v>
      </c>
    </row>
    <row r="506" spans="1:29" hidden="1" x14ac:dyDescent="0.2">
      <c r="A506" s="1">
        <v>2021</v>
      </c>
      <c r="B506" s="1" t="s">
        <v>10</v>
      </c>
      <c r="C506" s="1" t="s">
        <v>40</v>
      </c>
      <c r="D506" s="1" t="s">
        <v>41</v>
      </c>
      <c r="E506" s="2">
        <v>0</v>
      </c>
      <c r="F506" s="2">
        <v>0</v>
      </c>
      <c r="G506" s="3">
        <f>+dataMercanciaContenedores[[#This Row],[Toneladas en contenedores embarcadas en cabotaje con carga]]+dataMercanciaContenedores[[#This Row],[Toneladas en contenedores embarcadas en cabotaje vacíos]]</f>
        <v>0</v>
      </c>
      <c r="H506" s="2">
        <v>0</v>
      </c>
      <c r="I506" s="2">
        <v>0</v>
      </c>
      <c r="J506" s="3">
        <f>+dataMercanciaContenedores[[#This Row],[Toneladas en contenedores desembarcadas en cabotaje con carga]]+dataMercanciaContenedores[[#This Row],[Toneladas en contenedores desembarcadas en cabotaje vacíos]]</f>
        <v>0</v>
      </c>
      <c r="K506" s="3">
        <f>+dataMercanciaContenedores[[#This Row],[Toneladas en contenedores embarcadas en cabotaje con carga]]+dataMercanciaContenedores[[#This Row],[Toneladas en contenedores desembarcadas en cabotaje con carga]]</f>
        <v>0</v>
      </c>
      <c r="L506" s="3">
        <f>+dataMercanciaContenedores[[#This Row],[Toneladas en contenedores embarcadas en cabotaje vacíos]]+dataMercanciaContenedores[[#This Row],[Toneladas en contenedores desembarcadas en cabotaje vacíos]]</f>
        <v>0</v>
      </c>
      <c r="M506" s="3">
        <f>+dataMercanciaContenedores[[#This Row],[TOTAL toneladas en contenedores en cabotaje con carga]]+dataMercanciaContenedores[[#This Row],[TOTAL toneladas en contenedores en cabotaje vacíos]]</f>
        <v>0</v>
      </c>
      <c r="N506" s="2">
        <v>0</v>
      </c>
      <c r="O506" s="2">
        <v>0</v>
      </c>
      <c r="P506" s="3">
        <f>+dataMercanciaContenedores[[#This Row],[Toneladas en contenedores embarcadas en exterior con carga]]+dataMercanciaContenedores[[#This Row],[Toneladas en contenedores embarcadas en exterior vacíos]]</f>
        <v>0</v>
      </c>
      <c r="Q506" s="2">
        <v>29</v>
      </c>
      <c r="R506" s="2">
        <v>0</v>
      </c>
      <c r="S506" s="3">
        <f>+dataMercanciaContenedores[[#This Row],[Toneladas en contenedores desembarcadas en exterior con carga]]+dataMercanciaContenedores[[#This Row],[Toneladas en contenedores desembarcadas en exterior vacíos]]</f>
        <v>29</v>
      </c>
      <c r="T506" s="3">
        <f>+dataMercanciaContenedores[[#This Row],[Toneladas en contenedores embarcadas en exterior con carga]]+dataMercanciaContenedores[[#This Row],[Toneladas en contenedores desembarcadas en exterior con carga]]</f>
        <v>29</v>
      </c>
      <c r="U506" s="3">
        <f>+dataMercanciaContenedores[[#This Row],[Toneladas en contenedores embarcadas en exterior vacíos]]+dataMercanciaContenedores[[#This Row],[Toneladas en contenedores desembarcadas en exterior vacíos]]</f>
        <v>0</v>
      </c>
      <c r="V506" s="3">
        <f>+dataMercanciaContenedores[[#This Row],[TOTAL toneladas en contenedores en exterior con carga]]+dataMercanciaContenedores[[#This Row],[TOTAL toneladas en contenedores en exterior vacíos]]</f>
        <v>29</v>
      </c>
      <c r="W506" s="3">
        <f>+dataMercanciaContenedores[[#This Row],[Toneladas en contenedores embarcadas en cabotaje con carga]]+dataMercanciaContenedores[[#This Row],[Toneladas en contenedores embarcadas en exterior con carga]]</f>
        <v>0</v>
      </c>
      <c r="X506" s="3">
        <f>+dataMercanciaContenedores[[#This Row],[Toneladas en contenedores embarcadas en cabotaje vacíos]]+dataMercanciaContenedores[[#This Row],[Toneladas en contenedores embarcadas en exterior vacíos]]</f>
        <v>0</v>
      </c>
      <c r="Y506" s="3">
        <f>+dataMercanciaContenedores[[#This Row],[TOTAL Toneladas en contenedores con carga embarcadas]]+dataMercanciaContenedores[[#This Row],[TOTAL Toneladas en contenedores vacíos embarcadas]]</f>
        <v>0</v>
      </c>
      <c r="Z506" s="3">
        <f>+dataMercanciaContenedores[[#This Row],[Toneladas en contenedores desembarcadas en cabotaje con carga]]+dataMercanciaContenedores[[#This Row],[Toneladas en contenedores desembarcadas en exterior con carga]]</f>
        <v>29</v>
      </c>
      <c r="AA506" s="3">
        <f>+dataMercanciaContenedores[[#This Row],[Toneladas en contenedores desembarcadas en cabotaje vacíos]]+dataMercanciaContenedores[[#This Row],[Toneladas en contenedores desembarcadas en exterior vacíos]]</f>
        <v>0</v>
      </c>
      <c r="AB506" s="3">
        <f>+dataMercanciaContenedores[[#This Row],[TOTAL Toneladas en contenedores con carga desembarcadas]]+dataMercanciaContenedores[[#This Row],[TOTAL Toneladas en contenedores vacíos desembarcadas]]</f>
        <v>29</v>
      </c>
      <c r="AC506" s="3">
        <f>+dataMercanciaContenedores[[#This Row],[TOTAL toneladas embarcadas en contenedor]]+dataMercanciaContenedores[[#This Row],[TOTAL toneladas desembarcadas en contenedor]]</f>
        <v>29</v>
      </c>
    </row>
    <row r="507" spans="1:29" hidden="1" x14ac:dyDescent="0.2">
      <c r="A507" s="1">
        <v>2021</v>
      </c>
      <c r="B507" s="1" t="s">
        <v>11</v>
      </c>
      <c r="C507" s="1" t="s">
        <v>40</v>
      </c>
      <c r="D507" s="1" t="s">
        <v>41</v>
      </c>
      <c r="E507" s="2">
        <v>695488</v>
      </c>
      <c r="F507" s="2">
        <v>34335</v>
      </c>
      <c r="G507" s="3">
        <f>+dataMercanciaContenedores[[#This Row],[Toneladas en contenedores embarcadas en cabotaje con carga]]+dataMercanciaContenedores[[#This Row],[Toneladas en contenedores embarcadas en cabotaje vacíos]]</f>
        <v>729823</v>
      </c>
      <c r="H507" s="2">
        <v>121083</v>
      </c>
      <c r="I507" s="2">
        <v>111658</v>
      </c>
      <c r="J507" s="3">
        <f>+dataMercanciaContenedores[[#This Row],[Toneladas en contenedores desembarcadas en cabotaje con carga]]+dataMercanciaContenedores[[#This Row],[Toneladas en contenedores desembarcadas en cabotaje vacíos]]</f>
        <v>232741</v>
      </c>
      <c r="K507" s="3">
        <f>+dataMercanciaContenedores[[#This Row],[Toneladas en contenedores embarcadas en cabotaje con carga]]+dataMercanciaContenedores[[#This Row],[Toneladas en contenedores desembarcadas en cabotaje con carga]]</f>
        <v>816571</v>
      </c>
      <c r="L507" s="3">
        <f>+dataMercanciaContenedores[[#This Row],[Toneladas en contenedores embarcadas en cabotaje vacíos]]+dataMercanciaContenedores[[#This Row],[Toneladas en contenedores desembarcadas en cabotaje vacíos]]</f>
        <v>145993</v>
      </c>
      <c r="M507" s="3">
        <f>+dataMercanciaContenedores[[#This Row],[TOTAL toneladas en contenedores en cabotaje con carga]]+dataMercanciaContenedores[[#This Row],[TOTAL toneladas en contenedores en cabotaje vacíos]]</f>
        <v>962564</v>
      </c>
      <c r="N507" s="2">
        <v>73308</v>
      </c>
      <c r="O507" s="2">
        <v>67</v>
      </c>
      <c r="P507" s="3">
        <f>+dataMercanciaContenedores[[#This Row],[Toneladas en contenedores embarcadas en exterior con carga]]+dataMercanciaContenedores[[#This Row],[Toneladas en contenedores embarcadas en exterior vacíos]]</f>
        <v>73375</v>
      </c>
      <c r="Q507" s="2">
        <v>126028</v>
      </c>
      <c r="R507" s="2">
        <v>9521</v>
      </c>
      <c r="S507" s="3">
        <f>+dataMercanciaContenedores[[#This Row],[Toneladas en contenedores desembarcadas en exterior con carga]]+dataMercanciaContenedores[[#This Row],[Toneladas en contenedores desembarcadas en exterior vacíos]]</f>
        <v>135549</v>
      </c>
      <c r="T507" s="3">
        <f>+dataMercanciaContenedores[[#This Row],[Toneladas en contenedores embarcadas en exterior con carga]]+dataMercanciaContenedores[[#This Row],[Toneladas en contenedores desembarcadas en exterior con carga]]</f>
        <v>199336</v>
      </c>
      <c r="U507" s="3">
        <f>+dataMercanciaContenedores[[#This Row],[Toneladas en contenedores embarcadas en exterior vacíos]]+dataMercanciaContenedores[[#This Row],[Toneladas en contenedores desembarcadas en exterior vacíos]]</f>
        <v>9588</v>
      </c>
      <c r="V507" s="3">
        <f>+dataMercanciaContenedores[[#This Row],[TOTAL toneladas en contenedores en exterior con carga]]+dataMercanciaContenedores[[#This Row],[TOTAL toneladas en contenedores en exterior vacíos]]</f>
        <v>208924</v>
      </c>
      <c r="W507" s="3">
        <f>+dataMercanciaContenedores[[#This Row],[Toneladas en contenedores embarcadas en cabotaje con carga]]+dataMercanciaContenedores[[#This Row],[Toneladas en contenedores embarcadas en exterior con carga]]</f>
        <v>768796</v>
      </c>
      <c r="X507" s="3">
        <f>+dataMercanciaContenedores[[#This Row],[Toneladas en contenedores embarcadas en cabotaje vacíos]]+dataMercanciaContenedores[[#This Row],[Toneladas en contenedores embarcadas en exterior vacíos]]</f>
        <v>34402</v>
      </c>
      <c r="Y507" s="3">
        <f>+dataMercanciaContenedores[[#This Row],[TOTAL Toneladas en contenedores con carga embarcadas]]+dataMercanciaContenedores[[#This Row],[TOTAL Toneladas en contenedores vacíos embarcadas]]</f>
        <v>803198</v>
      </c>
      <c r="Z507" s="3">
        <f>+dataMercanciaContenedores[[#This Row],[Toneladas en contenedores desembarcadas en cabotaje con carga]]+dataMercanciaContenedores[[#This Row],[Toneladas en contenedores desembarcadas en exterior con carga]]</f>
        <v>247111</v>
      </c>
      <c r="AA507" s="3">
        <f>+dataMercanciaContenedores[[#This Row],[Toneladas en contenedores desembarcadas en cabotaje vacíos]]+dataMercanciaContenedores[[#This Row],[Toneladas en contenedores desembarcadas en exterior vacíos]]</f>
        <v>121179</v>
      </c>
      <c r="AB507" s="3">
        <f>+dataMercanciaContenedores[[#This Row],[TOTAL Toneladas en contenedores con carga desembarcadas]]+dataMercanciaContenedores[[#This Row],[TOTAL Toneladas en contenedores vacíos desembarcadas]]</f>
        <v>368290</v>
      </c>
      <c r="AC507" s="3">
        <f>+dataMercanciaContenedores[[#This Row],[TOTAL toneladas embarcadas en contenedor]]+dataMercanciaContenedores[[#This Row],[TOTAL toneladas desembarcadas en contenedor]]</f>
        <v>1171488</v>
      </c>
    </row>
    <row r="508" spans="1:29" hidden="1" x14ac:dyDescent="0.2">
      <c r="A508" s="1">
        <v>2021</v>
      </c>
      <c r="B508" s="1" t="s">
        <v>12</v>
      </c>
      <c r="C508" s="1" t="s">
        <v>40</v>
      </c>
      <c r="D508" s="1" t="s">
        <v>41</v>
      </c>
      <c r="E508" s="2">
        <v>2301</v>
      </c>
      <c r="F508" s="2">
        <v>3224</v>
      </c>
      <c r="G508" s="3">
        <f>+dataMercanciaContenedores[[#This Row],[Toneladas en contenedores embarcadas en cabotaje con carga]]+dataMercanciaContenedores[[#This Row],[Toneladas en contenedores embarcadas en cabotaje vacíos]]</f>
        <v>5525</v>
      </c>
      <c r="H508" s="2">
        <v>2301</v>
      </c>
      <c r="I508" s="2">
        <v>2661</v>
      </c>
      <c r="J508" s="3">
        <f>+dataMercanciaContenedores[[#This Row],[Toneladas en contenedores desembarcadas en cabotaje con carga]]+dataMercanciaContenedores[[#This Row],[Toneladas en contenedores desembarcadas en cabotaje vacíos]]</f>
        <v>4962</v>
      </c>
      <c r="K508" s="3">
        <f>+dataMercanciaContenedores[[#This Row],[Toneladas en contenedores embarcadas en cabotaje con carga]]+dataMercanciaContenedores[[#This Row],[Toneladas en contenedores desembarcadas en cabotaje con carga]]</f>
        <v>4602</v>
      </c>
      <c r="L508" s="3">
        <f>+dataMercanciaContenedores[[#This Row],[Toneladas en contenedores embarcadas en cabotaje vacíos]]+dataMercanciaContenedores[[#This Row],[Toneladas en contenedores desembarcadas en cabotaje vacíos]]</f>
        <v>5885</v>
      </c>
      <c r="M508" s="3">
        <f>+dataMercanciaContenedores[[#This Row],[TOTAL toneladas en contenedores en cabotaje con carga]]+dataMercanciaContenedores[[#This Row],[TOTAL toneladas en contenedores en cabotaje vacíos]]</f>
        <v>10487</v>
      </c>
      <c r="N508" s="2">
        <v>189008</v>
      </c>
      <c r="O508" s="2">
        <v>29</v>
      </c>
      <c r="P508" s="3">
        <f>+dataMercanciaContenedores[[#This Row],[Toneladas en contenedores embarcadas en exterior con carga]]+dataMercanciaContenedores[[#This Row],[Toneladas en contenedores embarcadas en exterior vacíos]]</f>
        <v>189037</v>
      </c>
      <c r="Q508" s="2">
        <v>203188</v>
      </c>
      <c r="R508" s="2">
        <v>4670</v>
      </c>
      <c r="S508" s="3">
        <f>+dataMercanciaContenedores[[#This Row],[Toneladas en contenedores desembarcadas en exterior con carga]]+dataMercanciaContenedores[[#This Row],[Toneladas en contenedores desembarcadas en exterior vacíos]]</f>
        <v>207858</v>
      </c>
      <c r="T508" s="3">
        <f>+dataMercanciaContenedores[[#This Row],[Toneladas en contenedores embarcadas en exterior con carga]]+dataMercanciaContenedores[[#This Row],[Toneladas en contenedores desembarcadas en exterior con carga]]</f>
        <v>392196</v>
      </c>
      <c r="U508" s="3">
        <f>+dataMercanciaContenedores[[#This Row],[Toneladas en contenedores embarcadas en exterior vacíos]]+dataMercanciaContenedores[[#This Row],[Toneladas en contenedores desembarcadas en exterior vacíos]]</f>
        <v>4699</v>
      </c>
      <c r="V508" s="3">
        <f>+dataMercanciaContenedores[[#This Row],[TOTAL toneladas en contenedores en exterior con carga]]+dataMercanciaContenedores[[#This Row],[TOTAL toneladas en contenedores en exterior vacíos]]</f>
        <v>396895</v>
      </c>
      <c r="W508" s="3">
        <f>+dataMercanciaContenedores[[#This Row],[Toneladas en contenedores embarcadas en cabotaje con carga]]+dataMercanciaContenedores[[#This Row],[Toneladas en contenedores embarcadas en exterior con carga]]</f>
        <v>191309</v>
      </c>
      <c r="X508" s="3">
        <f>+dataMercanciaContenedores[[#This Row],[Toneladas en contenedores embarcadas en cabotaje vacíos]]+dataMercanciaContenedores[[#This Row],[Toneladas en contenedores embarcadas en exterior vacíos]]</f>
        <v>3253</v>
      </c>
      <c r="Y508" s="3">
        <f>+dataMercanciaContenedores[[#This Row],[TOTAL Toneladas en contenedores con carga embarcadas]]+dataMercanciaContenedores[[#This Row],[TOTAL Toneladas en contenedores vacíos embarcadas]]</f>
        <v>194562</v>
      </c>
      <c r="Z508" s="3">
        <f>+dataMercanciaContenedores[[#This Row],[Toneladas en contenedores desembarcadas en cabotaje con carga]]+dataMercanciaContenedores[[#This Row],[Toneladas en contenedores desembarcadas en exterior con carga]]</f>
        <v>205489</v>
      </c>
      <c r="AA508" s="3">
        <f>+dataMercanciaContenedores[[#This Row],[Toneladas en contenedores desembarcadas en cabotaje vacíos]]+dataMercanciaContenedores[[#This Row],[Toneladas en contenedores desembarcadas en exterior vacíos]]</f>
        <v>7331</v>
      </c>
      <c r="AB508" s="3">
        <f>+dataMercanciaContenedores[[#This Row],[TOTAL Toneladas en contenedores con carga desembarcadas]]+dataMercanciaContenedores[[#This Row],[TOTAL Toneladas en contenedores vacíos desembarcadas]]</f>
        <v>212820</v>
      </c>
      <c r="AC508" s="3">
        <f>+dataMercanciaContenedores[[#This Row],[TOTAL toneladas embarcadas en contenedor]]+dataMercanciaContenedores[[#This Row],[TOTAL toneladas desembarcadas en contenedor]]</f>
        <v>407382</v>
      </c>
    </row>
    <row r="509" spans="1:29" hidden="1" x14ac:dyDescent="0.2">
      <c r="A509" s="1">
        <v>2021</v>
      </c>
      <c r="B509" s="1" t="s">
        <v>13</v>
      </c>
      <c r="C509" s="1" t="s">
        <v>40</v>
      </c>
      <c r="D509" s="1" t="s">
        <v>41</v>
      </c>
      <c r="E509" s="2">
        <v>0</v>
      </c>
      <c r="F509" s="2">
        <v>0</v>
      </c>
      <c r="G509" s="3">
        <f>+dataMercanciaContenedores[[#This Row],[Toneladas en contenedores embarcadas en cabotaje con carga]]+dataMercanciaContenedores[[#This Row],[Toneladas en contenedores embarcadas en cabotaje vacíos]]</f>
        <v>0</v>
      </c>
      <c r="H509" s="2">
        <v>0</v>
      </c>
      <c r="I509" s="2">
        <v>0</v>
      </c>
      <c r="J509" s="3">
        <f>+dataMercanciaContenedores[[#This Row],[Toneladas en contenedores desembarcadas en cabotaje con carga]]+dataMercanciaContenedores[[#This Row],[Toneladas en contenedores desembarcadas en cabotaje vacíos]]</f>
        <v>0</v>
      </c>
      <c r="K509" s="3">
        <f>+dataMercanciaContenedores[[#This Row],[Toneladas en contenedores embarcadas en cabotaje con carga]]+dataMercanciaContenedores[[#This Row],[Toneladas en contenedores desembarcadas en cabotaje con carga]]</f>
        <v>0</v>
      </c>
      <c r="L509" s="3">
        <f>+dataMercanciaContenedores[[#This Row],[Toneladas en contenedores embarcadas en cabotaje vacíos]]+dataMercanciaContenedores[[#This Row],[Toneladas en contenedores desembarcadas en cabotaje vacíos]]</f>
        <v>0</v>
      </c>
      <c r="M509" s="3">
        <f>+dataMercanciaContenedores[[#This Row],[TOTAL toneladas en contenedores en cabotaje con carga]]+dataMercanciaContenedores[[#This Row],[TOTAL toneladas en contenedores en cabotaje vacíos]]</f>
        <v>0</v>
      </c>
      <c r="N509" s="2">
        <v>448</v>
      </c>
      <c r="O509" s="2">
        <v>0</v>
      </c>
      <c r="P509" s="3">
        <f>+dataMercanciaContenedores[[#This Row],[Toneladas en contenedores embarcadas en exterior con carga]]+dataMercanciaContenedores[[#This Row],[Toneladas en contenedores embarcadas en exterior vacíos]]</f>
        <v>448</v>
      </c>
      <c r="Q509" s="2">
        <v>21</v>
      </c>
      <c r="R509" s="2">
        <v>0</v>
      </c>
      <c r="S509" s="3">
        <f>+dataMercanciaContenedores[[#This Row],[Toneladas en contenedores desembarcadas en exterior con carga]]+dataMercanciaContenedores[[#This Row],[Toneladas en contenedores desembarcadas en exterior vacíos]]</f>
        <v>21</v>
      </c>
      <c r="T509" s="3">
        <f>+dataMercanciaContenedores[[#This Row],[Toneladas en contenedores embarcadas en exterior con carga]]+dataMercanciaContenedores[[#This Row],[Toneladas en contenedores desembarcadas en exterior con carga]]</f>
        <v>469</v>
      </c>
      <c r="U509" s="3">
        <f>+dataMercanciaContenedores[[#This Row],[Toneladas en contenedores embarcadas en exterior vacíos]]+dataMercanciaContenedores[[#This Row],[Toneladas en contenedores desembarcadas en exterior vacíos]]</f>
        <v>0</v>
      </c>
      <c r="V509" s="3">
        <f>+dataMercanciaContenedores[[#This Row],[TOTAL toneladas en contenedores en exterior con carga]]+dataMercanciaContenedores[[#This Row],[TOTAL toneladas en contenedores en exterior vacíos]]</f>
        <v>469</v>
      </c>
      <c r="W509" s="3">
        <f>+dataMercanciaContenedores[[#This Row],[Toneladas en contenedores embarcadas en cabotaje con carga]]+dataMercanciaContenedores[[#This Row],[Toneladas en contenedores embarcadas en exterior con carga]]</f>
        <v>448</v>
      </c>
      <c r="X509" s="3">
        <f>+dataMercanciaContenedores[[#This Row],[Toneladas en contenedores embarcadas en cabotaje vacíos]]+dataMercanciaContenedores[[#This Row],[Toneladas en contenedores embarcadas en exterior vacíos]]</f>
        <v>0</v>
      </c>
      <c r="Y509" s="3">
        <f>+dataMercanciaContenedores[[#This Row],[TOTAL Toneladas en contenedores con carga embarcadas]]+dataMercanciaContenedores[[#This Row],[TOTAL Toneladas en contenedores vacíos embarcadas]]</f>
        <v>448</v>
      </c>
      <c r="Z509" s="3">
        <f>+dataMercanciaContenedores[[#This Row],[Toneladas en contenedores desembarcadas en cabotaje con carga]]+dataMercanciaContenedores[[#This Row],[Toneladas en contenedores desembarcadas en exterior con carga]]</f>
        <v>21</v>
      </c>
      <c r="AA509" s="3">
        <f>+dataMercanciaContenedores[[#This Row],[Toneladas en contenedores desembarcadas en cabotaje vacíos]]+dataMercanciaContenedores[[#This Row],[Toneladas en contenedores desembarcadas en exterior vacíos]]</f>
        <v>0</v>
      </c>
      <c r="AB509" s="3">
        <f>+dataMercanciaContenedores[[#This Row],[TOTAL Toneladas en contenedores con carga desembarcadas]]+dataMercanciaContenedores[[#This Row],[TOTAL Toneladas en contenedores vacíos desembarcadas]]</f>
        <v>21</v>
      </c>
      <c r="AC509" s="3">
        <f>+dataMercanciaContenedores[[#This Row],[TOTAL toneladas embarcadas en contenedor]]+dataMercanciaContenedores[[#This Row],[TOTAL toneladas desembarcadas en contenedor]]</f>
        <v>469</v>
      </c>
    </row>
    <row r="510" spans="1:29" hidden="1" x14ac:dyDescent="0.2">
      <c r="A510" s="1">
        <v>2021</v>
      </c>
      <c r="B510" s="1" t="s">
        <v>14</v>
      </c>
      <c r="C510" s="1" t="s">
        <v>40</v>
      </c>
      <c r="D510" s="1" t="s">
        <v>41</v>
      </c>
      <c r="E510" s="2">
        <v>1544885.1139999975</v>
      </c>
      <c r="F510" s="2">
        <v>21874</v>
      </c>
      <c r="G510" s="3">
        <f>+dataMercanciaContenedores[[#This Row],[Toneladas en contenedores embarcadas en cabotaje con carga]]+dataMercanciaContenedores[[#This Row],[Toneladas en contenedores embarcadas en cabotaje vacíos]]</f>
        <v>1566759.1139999975</v>
      </c>
      <c r="H510" s="2">
        <v>2152021.1649999856</v>
      </c>
      <c r="I510" s="2">
        <v>17362</v>
      </c>
      <c r="J510" s="3">
        <f>+dataMercanciaContenedores[[#This Row],[Toneladas en contenedores desembarcadas en cabotaje con carga]]+dataMercanciaContenedores[[#This Row],[Toneladas en contenedores desembarcadas en cabotaje vacíos]]</f>
        <v>2169383.1649999856</v>
      </c>
      <c r="K510" s="3">
        <f>+dataMercanciaContenedores[[#This Row],[Toneladas en contenedores embarcadas en cabotaje con carga]]+dataMercanciaContenedores[[#This Row],[Toneladas en contenedores desembarcadas en cabotaje con carga]]</f>
        <v>3696906.2789999833</v>
      </c>
      <c r="L510" s="3">
        <f>+dataMercanciaContenedores[[#This Row],[Toneladas en contenedores embarcadas en cabotaje vacíos]]+dataMercanciaContenedores[[#This Row],[Toneladas en contenedores desembarcadas en cabotaje vacíos]]</f>
        <v>39236</v>
      </c>
      <c r="M510" s="3">
        <f>+dataMercanciaContenedores[[#This Row],[TOTAL toneladas en contenedores en cabotaje con carga]]+dataMercanciaContenedores[[#This Row],[TOTAL toneladas en contenedores en cabotaje vacíos]]</f>
        <v>3736142.2789999833</v>
      </c>
      <c r="N510" s="2">
        <v>27635371.463999897</v>
      </c>
      <c r="O510" s="2">
        <v>597491</v>
      </c>
      <c r="P510" s="3">
        <f>+dataMercanciaContenedores[[#This Row],[Toneladas en contenedores embarcadas en exterior con carga]]+dataMercanciaContenedores[[#This Row],[Toneladas en contenedores embarcadas en exterior vacíos]]</f>
        <v>28232862.463999897</v>
      </c>
      <c r="Q510" s="2">
        <v>26082298.645999849</v>
      </c>
      <c r="R510" s="2">
        <v>677286.5</v>
      </c>
      <c r="S510" s="3">
        <f>+dataMercanciaContenedores[[#This Row],[Toneladas en contenedores desembarcadas en exterior con carga]]+dataMercanciaContenedores[[#This Row],[Toneladas en contenedores desembarcadas en exterior vacíos]]</f>
        <v>26759585.145999849</v>
      </c>
      <c r="T510" s="3">
        <f>+dataMercanciaContenedores[[#This Row],[Toneladas en contenedores embarcadas en exterior con carga]]+dataMercanciaContenedores[[#This Row],[Toneladas en contenedores desembarcadas en exterior con carga]]</f>
        <v>53717670.109999746</v>
      </c>
      <c r="U510" s="3">
        <f>+dataMercanciaContenedores[[#This Row],[Toneladas en contenedores embarcadas en exterior vacíos]]+dataMercanciaContenedores[[#This Row],[Toneladas en contenedores desembarcadas en exterior vacíos]]</f>
        <v>1274777.5</v>
      </c>
      <c r="V510" s="3">
        <f>+dataMercanciaContenedores[[#This Row],[TOTAL toneladas en contenedores en exterior con carga]]+dataMercanciaContenedores[[#This Row],[TOTAL toneladas en contenedores en exterior vacíos]]</f>
        <v>54992447.609999746</v>
      </c>
      <c r="W510" s="3">
        <f>+dataMercanciaContenedores[[#This Row],[Toneladas en contenedores embarcadas en cabotaje con carga]]+dataMercanciaContenedores[[#This Row],[Toneladas en contenedores embarcadas en exterior con carga]]</f>
        <v>29180256.577999894</v>
      </c>
      <c r="X510" s="3">
        <f>+dataMercanciaContenedores[[#This Row],[Toneladas en contenedores embarcadas en cabotaje vacíos]]+dataMercanciaContenedores[[#This Row],[Toneladas en contenedores embarcadas en exterior vacíos]]</f>
        <v>619365</v>
      </c>
      <c r="Y510" s="3">
        <f>+dataMercanciaContenedores[[#This Row],[TOTAL Toneladas en contenedores con carga embarcadas]]+dataMercanciaContenedores[[#This Row],[TOTAL Toneladas en contenedores vacíos embarcadas]]</f>
        <v>29799621.577999894</v>
      </c>
      <c r="Z510" s="3">
        <f>+dataMercanciaContenedores[[#This Row],[Toneladas en contenedores desembarcadas en cabotaje con carga]]+dataMercanciaContenedores[[#This Row],[Toneladas en contenedores desembarcadas en exterior con carga]]</f>
        <v>28234319.810999833</v>
      </c>
      <c r="AA510" s="3">
        <f>+dataMercanciaContenedores[[#This Row],[Toneladas en contenedores desembarcadas en cabotaje vacíos]]+dataMercanciaContenedores[[#This Row],[Toneladas en contenedores desembarcadas en exterior vacíos]]</f>
        <v>694648.5</v>
      </c>
      <c r="AB510" s="3">
        <f>+dataMercanciaContenedores[[#This Row],[TOTAL Toneladas en contenedores con carga desembarcadas]]+dataMercanciaContenedores[[#This Row],[TOTAL Toneladas en contenedores vacíos desembarcadas]]</f>
        <v>28928968.310999833</v>
      </c>
      <c r="AC510" s="3">
        <f>+dataMercanciaContenedores[[#This Row],[TOTAL toneladas embarcadas en contenedor]]+dataMercanciaContenedores[[#This Row],[TOTAL toneladas desembarcadas en contenedor]]</f>
        <v>58728589.88899973</v>
      </c>
    </row>
    <row r="511" spans="1:29" hidden="1" x14ac:dyDescent="0.2">
      <c r="A511" s="1">
        <v>2021</v>
      </c>
      <c r="B511" s="1" t="s">
        <v>15</v>
      </c>
      <c r="C511" s="1" t="s">
        <v>40</v>
      </c>
      <c r="D511" s="1" t="s">
        <v>41</v>
      </c>
      <c r="E511" s="2">
        <v>744264</v>
      </c>
      <c r="F511" s="2">
        <v>17695</v>
      </c>
      <c r="G511" s="3">
        <f>+dataMercanciaContenedores[[#This Row],[Toneladas en contenedores embarcadas en cabotaje con carga]]+dataMercanciaContenedores[[#This Row],[Toneladas en contenedores embarcadas en cabotaje vacíos]]</f>
        <v>761959</v>
      </c>
      <c r="H511" s="2">
        <v>245337</v>
      </c>
      <c r="I511" s="2">
        <v>146861</v>
      </c>
      <c r="J511" s="3">
        <f>+dataMercanciaContenedores[[#This Row],[Toneladas en contenedores desembarcadas en cabotaje con carga]]+dataMercanciaContenedores[[#This Row],[Toneladas en contenedores desembarcadas en cabotaje vacíos]]</f>
        <v>392198</v>
      </c>
      <c r="K511" s="3">
        <f>+dataMercanciaContenedores[[#This Row],[Toneladas en contenedores embarcadas en cabotaje con carga]]+dataMercanciaContenedores[[#This Row],[Toneladas en contenedores desembarcadas en cabotaje con carga]]</f>
        <v>989601</v>
      </c>
      <c r="L511" s="3">
        <f>+dataMercanciaContenedores[[#This Row],[Toneladas en contenedores embarcadas en cabotaje vacíos]]+dataMercanciaContenedores[[#This Row],[Toneladas en contenedores desembarcadas en cabotaje vacíos]]</f>
        <v>164556</v>
      </c>
      <c r="M511" s="3">
        <f>+dataMercanciaContenedores[[#This Row],[TOTAL toneladas en contenedores en cabotaje con carga]]+dataMercanciaContenedores[[#This Row],[TOTAL toneladas en contenedores en cabotaje vacíos]]</f>
        <v>1154157</v>
      </c>
      <c r="N511" s="2">
        <v>394655</v>
      </c>
      <c r="O511" s="2">
        <v>1083</v>
      </c>
      <c r="P511" s="3">
        <f>+dataMercanciaContenedores[[#This Row],[Toneladas en contenedores embarcadas en exterior con carga]]+dataMercanciaContenedores[[#This Row],[Toneladas en contenedores embarcadas en exterior vacíos]]</f>
        <v>395738</v>
      </c>
      <c r="Q511" s="2">
        <v>183878</v>
      </c>
      <c r="R511" s="2">
        <v>14993</v>
      </c>
      <c r="S511" s="3">
        <f>+dataMercanciaContenedores[[#This Row],[Toneladas en contenedores desembarcadas en exterior con carga]]+dataMercanciaContenedores[[#This Row],[Toneladas en contenedores desembarcadas en exterior vacíos]]</f>
        <v>198871</v>
      </c>
      <c r="T511" s="3">
        <f>+dataMercanciaContenedores[[#This Row],[Toneladas en contenedores embarcadas en exterior con carga]]+dataMercanciaContenedores[[#This Row],[Toneladas en contenedores desembarcadas en exterior con carga]]</f>
        <v>578533</v>
      </c>
      <c r="U511" s="3">
        <f>+dataMercanciaContenedores[[#This Row],[Toneladas en contenedores embarcadas en exterior vacíos]]+dataMercanciaContenedores[[#This Row],[Toneladas en contenedores desembarcadas en exterior vacíos]]</f>
        <v>16076</v>
      </c>
      <c r="V511" s="3">
        <f>+dataMercanciaContenedores[[#This Row],[TOTAL toneladas en contenedores en exterior con carga]]+dataMercanciaContenedores[[#This Row],[TOTAL toneladas en contenedores en exterior vacíos]]</f>
        <v>594609</v>
      </c>
      <c r="W511" s="3">
        <f>+dataMercanciaContenedores[[#This Row],[Toneladas en contenedores embarcadas en cabotaje con carga]]+dataMercanciaContenedores[[#This Row],[Toneladas en contenedores embarcadas en exterior con carga]]</f>
        <v>1138919</v>
      </c>
      <c r="X511" s="3">
        <f>+dataMercanciaContenedores[[#This Row],[Toneladas en contenedores embarcadas en cabotaje vacíos]]+dataMercanciaContenedores[[#This Row],[Toneladas en contenedores embarcadas en exterior vacíos]]</f>
        <v>18778</v>
      </c>
      <c r="Y511" s="3">
        <f>+dataMercanciaContenedores[[#This Row],[TOTAL Toneladas en contenedores con carga embarcadas]]+dataMercanciaContenedores[[#This Row],[TOTAL Toneladas en contenedores vacíos embarcadas]]</f>
        <v>1157697</v>
      </c>
      <c r="Z511" s="3">
        <f>+dataMercanciaContenedores[[#This Row],[Toneladas en contenedores desembarcadas en cabotaje con carga]]+dataMercanciaContenedores[[#This Row],[Toneladas en contenedores desembarcadas en exterior con carga]]</f>
        <v>429215</v>
      </c>
      <c r="AA511" s="3">
        <f>+dataMercanciaContenedores[[#This Row],[Toneladas en contenedores desembarcadas en cabotaje vacíos]]+dataMercanciaContenedores[[#This Row],[Toneladas en contenedores desembarcadas en exterior vacíos]]</f>
        <v>161854</v>
      </c>
      <c r="AB511" s="3">
        <f>+dataMercanciaContenedores[[#This Row],[TOTAL Toneladas en contenedores con carga desembarcadas]]+dataMercanciaContenedores[[#This Row],[TOTAL Toneladas en contenedores vacíos desembarcadas]]</f>
        <v>591069</v>
      </c>
      <c r="AC511" s="3">
        <f>+dataMercanciaContenedores[[#This Row],[TOTAL toneladas embarcadas en contenedor]]+dataMercanciaContenedores[[#This Row],[TOTAL toneladas desembarcadas en contenedor]]</f>
        <v>1748766</v>
      </c>
    </row>
    <row r="512" spans="1:29" hidden="1" x14ac:dyDescent="0.2">
      <c r="A512" s="1">
        <v>2021</v>
      </c>
      <c r="B512" s="1" t="s">
        <v>16</v>
      </c>
      <c r="C512" s="1" t="s">
        <v>40</v>
      </c>
      <c r="D512" s="1" t="s">
        <v>41</v>
      </c>
      <c r="E512" s="2">
        <v>65226</v>
      </c>
      <c r="F512" s="2">
        <v>79585</v>
      </c>
      <c r="G512" s="3">
        <f>+dataMercanciaContenedores[[#This Row],[Toneladas en contenedores embarcadas en cabotaje con carga]]+dataMercanciaContenedores[[#This Row],[Toneladas en contenedores embarcadas en cabotaje vacíos]]</f>
        <v>144811</v>
      </c>
      <c r="H512" s="2">
        <v>301727</v>
      </c>
      <c r="I512" s="2">
        <v>2391</v>
      </c>
      <c r="J512" s="3">
        <f>+dataMercanciaContenedores[[#This Row],[Toneladas en contenedores desembarcadas en cabotaje con carga]]+dataMercanciaContenedores[[#This Row],[Toneladas en contenedores desembarcadas en cabotaje vacíos]]</f>
        <v>304118</v>
      </c>
      <c r="K512" s="3">
        <f>+dataMercanciaContenedores[[#This Row],[Toneladas en contenedores embarcadas en cabotaje con carga]]+dataMercanciaContenedores[[#This Row],[Toneladas en contenedores desembarcadas en cabotaje con carga]]</f>
        <v>366953</v>
      </c>
      <c r="L512" s="3">
        <f>+dataMercanciaContenedores[[#This Row],[Toneladas en contenedores embarcadas en cabotaje vacíos]]+dataMercanciaContenedores[[#This Row],[Toneladas en contenedores desembarcadas en cabotaje vacíos]]</f>
        <v>81976</v>
      </c>
      <c r="M512" s="3">
        <f>+dataMercanciaContenedores[[#This Row],[TOTAL toneladas en contenedores en cabotaje con carga]]+dataMercanciaContenedores[[#This Row],[TOTAL toneladas en contenedores en cabotaje vacíos]]</f>
        <v>448929</v>
      </c>
      <c r="N512" s="2">
        <v>149</v>
      </c>
      <c r="O512" s="2">
        <v>0</v>
      </c>
      <c r="P512" s="3">
        <f>+dataMercanciaContenedores[[#This Row],[Toneladas en contenedores embarcadas en exterior con carga]]+dataMercanciaContenedores[[#This Row],[Toneladas en contenedores embarcadas en exterior vacíos]]</f>
        <v>149</v>
      </c>
      <c r="Q512" s="2">
        <v>76</v>
      </c>
      <c r="R512" s="2">
        <v>0</v>
      </c>
      <c r="S512" s="3">
        <f>+dataMercanciaContenedores[[#This Row],[Toneladas en contenedores desembarcadas en exterior con carga]]+dataMercanciaContenedores[[#This Row],[Toneladas en contenedores desembarcadas en exterior vacíos]]</f>
        <v>76</v>
      </c>
      <c r="T512" s="3">
        <f>+dataMercanciaContenedores[[#This Row],[Toneladas en contenedores embarcadas en exterior con carga]]+dataMercanciaContenedores[[#This Row],[Toneladas en contenedores desembarcadas en exterior con carga]]</f>
        <v>225</v>
      </c>
      <c r="U512" s="3">
        <f>+dataMercanciaContenedores[[#This Row],[Toneladas en contenedores embarcadas en exterior vacíos]]+dataMercanciaContenedores[[#This Row],[Toneladas en contenedores desembarcadas en exterior vacíos]]</f>
        <v>0</v>
      </c>
      <c r="V512" s="3">
        <f>+dataMercanciaContenedores[[#This Row],[TOTAL toneladas en contenedores en exterior con carga]]+dataMercanciaContenedores[[#This Row],[TOTAL toneladas en contenedores en exterior vacíos]]</f>
        <v>225</v>
      </c>
      <c r="W512" s="3">
        <f>+dataMercanciaContenedores[[#This Row],[Toneladas en contenedores embarcadas en cabotaje con carga]]+dataMercanciaContenedores[[#This Row],[Toneladas en contenedores embarcadas en exterior con carga]]</f>
        <v>65375</v>
      </c>
      <c r="X512" s="3">
        <f>+dataMercanciaContenedores[[#This Row],[Toneladas en contenedores embarcadas en cabotaje vacíos]]+dataMercanciaContenedores[[#This Row],[Toneladas en contenedores embarcadas en exterior vacíos]]</f>
        <v>79585</v>
      </c>
      <c r="Y512" s="3">
        <f>+dataMercanciaContenedores[[#This Row],[TOTAL Toneladas en contenedores con carga embarcadas]]+dataMercanciaContenedores[[#This Row],[TOTAL Toneladas en contenedores vacíos embarcadas]]</f>
        <v>144960</v>
      </c>
      <c r="Z512" s="3">
        <f>+dataMercanciaContenedores[[#This Row],[Toneladas en contenedores desembarcadas en cabotaje con carga]]+dataMercanciaContenedores[[#This Row],[Toneladas en contenedores desembarcadas en exterior con carga]]</f>
        <v>301803</v>
      </c>
      <c r="AA512" s="3">
        <f>+dataMercanciaContenedores[[#This Row],[Toneladas en contenedores desembarcadas en cabotaje vacíos]]+dataMercanciaContenedores[[#This Row],[Toneladas en contenedores desembarcadas en exterior vacíos]]</f>
        <v>2391</v>
      </c>
      <c r="AB512" s="3">
        <f>+dataMercanciaContenedores[[#This Row],[TOTAL Toneladas en contenedores con carga desembarcadas]]+dataMercanciaContenedores[[#This Row],[TOTAL Toneladas en contenedores vacíos desembarcadas]]</f>
        <v>304194</v>
      </c>
      <c r="AC512" s="3">
        <f>+dataMercanciaContenedores[[#This Row],[TOTAL toneladas embarcadas en contenedor]]+dataMercanciaContenedores[[#This Row],[TOTAL toneladas desembarcadas en contenedor]]</f>
        <v>449154</v>
      </c>
    </row>
    <row r="513" spans="1:29" hidden="1" x14ac:dyDescent="0.2">
      <c r="A513" s="1">
        <v>2021</v>
      </c>
      <c r="B513" s="1" t="s">
        <v>17</v>
      </c>
      <c r="C513" s="1" t="s">
        <v>40</v>
      </c>
      <c r="D513" s="1" t="s">
        <v>41</v>
      </c>
      <c r="E513" s="2">
        <v>919253.37600000005</v>
      </c>
      <c r="F513" s="2">
        <v>48756.442999999999</v>
      </c>
      <c r="G513" s="3">
        <f>+dataMercanciaContenedores[[#This Row],[Toneladas en contenedores embarcadas en cabotaje con carga]]+dataMercanciaContenedores[[#This Row],[Toneladas en contenedores embarcadas en cabotaje vacíos]]</f>
        <v>968009.81900000002</v>
      </c>
      <c r="H513" s="2">
        <v>226487.713333333</v>
      </c>
      <c r="I513" s="2">
        <v>179629.065</v>
      </c>
      <c r="J513" s="3">
        <f>+dataMercanciaContenedores[[#This Row],[Toneladas en contenedores desembarcadas en cabotaje con carga]]+dataMercanciaContenedores[[#This Row],[Toneladas en contenedores desembarcadas en cabotaje vacíos]]</f>
        <v>406116.77833333297</v>
      </c>
      <c r="K513" s="3">
        <f>+dataMercanciaContenedores[[#This Row],[Toneladas en contenedores embarcadas en cabotaje con carga]]+dataMercanciaContenedores[[#This Row],[Toneladas en contenedores desembarcadas en cabotaje con carga]]</f>
        <v>1145741.0893333331</v>
      </c>
      <c r="L513" s="3">
        <f>+dataMercanciaContenedores[[#This Row],[Toneladas en contenedores embarcadas en cabotaje vacíos]]+dataMercanciaContenedores[[#This Row],[Toneladas en contenedores desembarcadas en cabotaje vacíos]]</f>
        <v>228385.508</v>
      </c>
      <c r="M513" s="3">
        <f>+dataMercanciaContenedores[[#This Row],[TOTAL toneladas en contenedores en cabotaje con carga]]+dataMercanciaContenedores[[#This Row],[TOTAL toneladas en contenedores en cabotaje vacíos]]</f>
        <v>1374126.597333333</v>
      </c>
      <c r="N513" s="2">
        <v>19415271.6819048</v>
      </c>
      <c r="O513" s="2">
        <v>426468.826</v>
      </c>
      <c r="P513" s="3">
        <f>+dataMercanciaContenedores[[#This Row],[Toneladas en contenedores embarcadas en exterior con carga]]+dataMercanciaContenedores[[#This Row],[Toneladas en contenedores embarcadas en exterior vacíos]]</f>
        <v>19841740.507904802</v>
      </c>
      <c r="Q513" s="2">
        <v>15369641.4680549</v>
      </c>
      <c r="R513" s="2">
        <v>870066.32200000004</v>
      </c>
      <c r="S513" s="3">
        <f>+dataMercanciaContenedores[[#This Row],[Toneladas en contenedores desembarcadas en exterior con carga]]+dataMercanciaContenedores[[#This Row],[Toneladas en contenedores desembarcadas en exterior vacíos]]</f>
        <v>16239707.790054901</v>
      </c>
      <c r="T513" s="3">
        <f>+dataMercanciaContenedores[[#This Row],[Toneladas en contenedores embarcadas en exterior con carga]]+dataMercanciaContenedores[[#This Row],[Toneladas en contenedores desembarcadas en exterior con carga]]</f>
        <v>34784913.149959698</v>
      </c>
      <c r="U513" s="3">
        <f>+dataMercanciaContenedores[[#This Row],[Toneladas en contenedores embarcadas en exterior vacíos]]+dataMercanciaContenedores[[#This Row],[Toneladas en contenedores desembarcadas en exterior vacíos]]</f>
        <v>1296535.148</v>
      </c>
      <c r="V513" s="3">
        <f>+dataMercanciaContenedores[[#This Row],[TOTAL toneladas en contenedores en exterior con carga]]+dataMercanciaContenedores[[#This Row],[TOTAL toneladas en contenedores en exterior vacíos]]</f>
        <v>36081448.2979597</v>
      </c>
      <c r="W513" s="3">
        <f>+dataMercanciaContenedores[[#This Row],[Toneladas en contenedores embarcadas en cabotaje con carga]]+dataMercanciaContenedores[[#This Row],[Toneladas en contenedores embarcadas en exterior con carga]]</f>
        <v>20334525.057904799</v>
      </c>
      <c r="X513" s="3">
        <f>+dataMercanciaContenedores[[#This Row],[Toneladas en contenedores embarcadas en cabotaje vacíos]]+dataMercanciaContenedores[[#This Row],[Toneladas en contenedores embarcadas en exterior vacíos]]</f>
        <v>475225.26899999997</v>
      </c>
      <c r="Y513" s="3">
        <f>+dataMercanciaContenedores[[#This Row],[TOTAL Toneladas en contenedores con carga embarcadas]]+dataMercanciaContenedores[[#This Row],[TOTAL Toneladas en contenedores vacíos embarcadas]]</f>
        <v>20809750.3269048</v>
      </c>
      <c r="Z513" s="3">
        <f>+dataMercanciaContenedores[[#This Row],[Toneladas en contenedores desembarcadas en cabotaje con carga]]+dataMercanciaContenedores[[#This Row],[Toneladas en contenedores desembarcadas en exterior con carga]]</f>
        <v>15596129.181388233</v>
      </c>
      <c r="AA513" s="3">
        <f>+dataMercanciaContenedores[[#This Row],[Toneladas en contenedores desembarcadas en cabotaje vacíos]]+dataMercanciaContenedores[[#This Row],[Toneladas en contenedores desembarcadas en exterior vacíos]]</f>
        <v>1049695.3870000001</v>
      </c>
      <c r="AB513" s="3">
        <f>+dataMercanciaContenedores[[#This Row],[TOTAL Toneladas en contenedores con carga desembarcadas]]+dataMercanciaContenedores[[#This Row],[TOTAL Toneladas en contenedores vacíos desembarcadas]]</f>
        <v>16645824.568388233</v>
      </c>
      <c r="AC513" s="3">
        <f>+dataMercanciaContenedores[[#This Row],[TOTAL toneladas embarcadas en contenedor]]+dataMercanciaContenedores[[#This Row],[TOTAL toneladas desembarcadas en contenedor]]</f>
        <v>37455574.895293035</v>
      </c>
    </row>
    <row r="514" spans="1:29" hidden="1" x14ac:dyDescent="0.2">
      <c r="A514" s="1">
        <v>2021</v>
      </c>
      <c r="B514" s="1" t="s">
        <v>18</v>
      </c>
      <c r="C514" s="1" t="s">
        <v>40</v>
      </c>
      <c r="D514" s="1" t="s">
        <v>41</v>
      </c>
      <c r="E514" s="2">
        <v>167269</v>
      </c>
      <c r="F514" s="2">
        <v>8141</v>
      </c>
      <c r="G514" s="3">
        <f>+dataMercanciaContenedores[[#This Row],[Toneladas en contenedores embarcadas en cabotaje con carga]]+dataMercanciaContenedores[[#This Row],[Toneladas en contenedores embarcadas en cabotaje vacíos]]</f>
        <v>175410</v>
      </c>
      <c r="H514" s="2">
        <v>32498</v>
      </c>
      <c r="I514" s="2">
        <v>51197</v>
      </c>
      <c r="J514" s="3">
        <f>+dataMercanciaContenedores[[#This Row],[Toneladas en contenedores desembarcadas en cabotaje con carga]]+dataMercanciaContenedores[[#This Row],[Toneladas en contenedores desembarcadas en cabotaje vacíos]]</f>
        <v>83695</v>
      </c>
      <c r="K514" s="3">
        <f>+dataMercanciaContenedores[[#This Row],[Toneladas en contenedores embarcadas en cabotaje con carga]]+dataMercanciaContenedores[[#This Row],[Toneladas en contenedores desembarcadas en cabotaje con carga]]</f>
        <v>199767</v>
      </c>
      <c r="L514" s="3">
        <f>+dataMercanciaContenedores[[#This Row],[Toneladas en contenedores embarcadas en cabotaje vacíos]]+dataMercanciaContenedores[[#This Row],[Toneladas en contenedores desembarcadas en cabotaje vacíos]]</f>
        <v>59338</v>
      </c>
      <c r="M514" s="3">
        <f>+dataMercanciaContenedores[[#This Row],[TOTAL toneladas en contenedores en cabotaje con carga]]+dataMercanciaContenedores[[#This Row],[TOTAL toneladas en contenedores en cabotaje vacíos]]</f>
        <v>259105</v>
      </c>
      <c r="N514" s="2">
        <v>3304974</v>
      </c>
      <c r="O514" s="2">
        <v>13280</v>
      </c>
      <c r="P514" s="3">
        <f>+dataMercanciaContenedores[[#This Row],[Toneladas en contenedores embarcadas en exterior con carga]]+dataMercanciaContenedores[[#This Row],[Toneladas en contenedores embarcadas en exterior vacíos]]</f>
        <v>3318254</v>
      </c>
      <c r="Q514" s="2">
        <v>1863871</v>
      </c>
      <c r="R514" s="2">
        <v>215207</v>
      </c>
      <c r="S514" s="3">
        <f>+dataMercanciaContenedores[[#This Row],[Toneladas en contenedores desembarcadas en exterior con carga]]+dataMercanciaContenedores[[#This Row],[Toneladas en contenedores desembarcadas en exterior vacíos]]</f>
        <v>2079078</v>
      </c>
      <c r="T514" s="3">
        <f>+dataMercanciaContenedores[[#This Row],[Toneladas en contenedores embarcadas en exterior con carga]]+dataMercanciaContenedores[[#This Row],[Toneladas en contenedores desembarcadas en exterior con carga]]</f>
        <v>5168845</v>
      </c>
      <c r="U514" s="3">
        <f>+dataMercanciaContenedores[[#This Row],[Toneladas en contenedores embarcadas en exterior vacíos]]+dataMercanciaContenedores[[#This Row],[Toneladas en contenedores desembarcadas en exterior vacíos]]</f>
        <v>228487</v>
      </c>
      <c r="V514" s="3">
        <f>+dataMercanciaContenedores[[#This Row],[TOTAL toneladas en contenedores en exterior con carga]]+dataMercanciaContenedores[[#This Row],[TOTAL toneladas en contenedores en exterior vacíos]]</f>
        <v>5397332</v>
      </c>
      <c r="W514" s="3">
        <f>+dataMercanciaContenedores[[#This Row],[Toneladas en contenedores embarcadas en cabotaje con carga]]+dataMercanciaContenedores[[#This Row],[Toneladas en contenedores embarcadas en exterior con carga]]</f>
        <v>3472243</v>
      </c>
      <c r="X514" s="3">
        <f>+dataMercanciaContenedores[[#This Row],[Toneladas en contenedores embarcadas en cabotaje vacíos]]+dataMercanciaContenedores[[#This Row],[Toneladas en contenedores embarcadas en exterior vacíos]]</f>
        <v>21421</v>
      </c>
      <c r="Y514" s="3">
        <f>+dataMercanciaContenedores[[#This Row],[TOTAL Toneladas en contenedores con carga embarcadas]]+dataMercanciaContenedores[[#This Row],[TOTAL Toneladas en contenedores vacíos embarcadas]]</f>
        <v>3493664</v>
      </c>
      <c r="Z514" s="3">
        <f>+dataMercanciaContenedores[[#This Row],[Toneladas en contenedores desembarcadas en cabotaje con carga]]+dataMercanciaContenedores[[#This Row],[Toneladas en contenedores desembarcadas en exterior con carga]]</f>
        <v>1896369</v>
      </c>
      <c r="AA514" s="3">
        <f>+dataMercanciaContenedores[[#This Row],[Toneladas en contenedores desembarcadas en cabotaje vacíos]]+dataMercanciaContenedores[[#This Row],[Toneladas en contenedores desembarcadas en exterior vacíos]]</f>
        <v>266404</v>
      </c>
      <c r="AB514" s="3">
        <f>+dataMercanciaContenedores[[#This Row],[TOTAL Toneladas en contenedores con carga desembarcadas]]+dataMercanciaContenedores[[#This Row],[TOTAL Toneladas en contenedores vacíos desembarcadas]]</f>
        <v>2162773</v>
      </c>
      <c r="AC514" s="3">
        <f>+dataMercanciaContenedores[[#This Row],[TOTAL toneladas embarcadas en contenedor]]+dataMercanciaContenedores[[#This Row],[TOTAL toneladas desembarcadas en contenedor]]</f>
        <v>5656437</v>
      </c>
    </row>
    <row r="515" spans="1:29" hidden="1" x14ac:dyDescent="0.2">
      <c r="A515" s="1">
        <v>2021</v>
      </c>
      <c r="B515" s="1" t="s">
        <v>19</v>
      </c>
      <c r="C515" s="1" t="s">
        <v>40</v>
      </c>
      <c r="D515" s="1" t="s">
        <v>41</v>
      </c>
      <c r="E515" s="2">
        <v>55860.487000000321</v>
      </c>
      <c r="F515" s="2">
        <v>10061.024999999976</v>
      </c>
      <c r="G515" s="3">
        <f>+dataMercanciaContenedores[[#This Row],[Toneladas en contenedores embarcadas en cabotaje con carga]]+dataMercanciaContenedores[[#This Row],[Toneladas en contenedores embarcadas en cabotaje vacíos]]</f>
        <v>65921.512000000293</v>
      </c>
      <c r="H515" s="2">
        <v>149</v>
      </c>
      <c r="I515" s="2">
        <v>6423</v>
      </c>
      <c r="J515" s="3">
        <f>+dataMercanciaContenedores[[#This Row],[Toneladas en contenedores desembarcadas en cabotaje con carga]]+dataMercanciaContenedores[[#This Row],[Toneladas en contenedores desembarcadas en cabotaje vacíos]]</f>
        <v>6572</v>
      </c>
      <c r="K515" s="3">
        <f>+dataMercanciaContenedores[[#This Row],[Toneladas en contenedores embarcadas en cabotaje con carga]]+dataMercanciaContenedores[[#This Row],[Toneladas en contenedores desembarcadas en cabotaje con carga]]</f>
        <v>56009.487000000321</v>
      </c>
      <c r="L515" s="3">
        <f>+dataMercanciaContenedores[[#This Row],[Toneladas en contenedores embarcadas en cabotaje vacíos]]+dataMercanciaContenedores[[#This Row],[Toneladas en contenedores desembarcadas en cabotaje vacíos]]</f>
        <v>16484.024999999976</v>
      </c>
      <c r="M515" s="3">
        <f>+dataMercanciaContenedores[[#This Row],[TOTAL toneladas en contenedores en cabotaje con carga]]+dataMercanciaContenedores[[#This Row],[TOTAL toneladas en contenedores en cabotaje vacíos]]</f>
        <v>72493.512000000293</v>
      </c>
      <c r="N515" s="2">
        <v>261344</v>
      </c>
      <c r="O515" s="2">
        <v>40</v>
      </c>
      <c r="P515" s="3">
        <f>+dataMercanciaContenedores[[#This Row],[Toneladas en contenedores embarcadas en exterior con carga]]+dataMercanciaContenedores[[#This Row],[Toneladas en contenedores embarcadas en exterior vacíos]]</f>
        <v>261384</v>
      </c>
      <c r="Q515" s="2">
        <v>266953</v>
      </c>
      <c r="R515" s="2">
        <v>12644</v>
      </c>
      <c r="S515" s="3">
        <f>+dataMercanciaContenedores[[#This Row],[Toneladas en contenedores desembarcadas en exterior con carga]]+dataMercanciaContenedores[[#This Row],[Toneladas en contenedores desembarcadas en exterior vacíos]]</f>
        <v>279597</v>
      </c>
      <c r="T515" s="3">
        <f>+dataMercanciaContenedores[[#This Row],[Toneladas en contenedores embarcadas en exterior con carga]]+dataMercanciaContenedores[[#This Row],[Toneladas en contenedores desembarcadas en exterior con carga]]</f>
        <v>528297</v>
      </c>
      <c r="U515" s="3">
        <f>+dataMercanciaContenedores[[#This Row],[Toneladas en contenedores embarcadas en exterior vacíos]]+dataMercanciaContenedores[[#This Row],[Toneladas en contenedores desembarcadas en exterior vacíos]]</f>
        <v>12684</v>
      </c>
      <c r="V515" s="3">
        <f>+dataMercanciaContenedores[[#This Row],[TOTAL toneladas en contenedores en exterior con carga]]+dataMercanciaContenedores[[#This Row],[TOTAL toneladas en contenedores en exterior vacíos]]</f>
        <v>540981</v>
      </c>
      <c r="W515" s="3">
        <f>+dataMercanciaContenedores[[#This Row],[Toneladas en contenedores embarcadas en cabotaje con carga]]+dataMercanciaContenedores[[#This Row],[Toneladas en contenedores embarcadas en exterior con carga]]</f>
        <v>317204.48700000031</v>
      </c>
      <c r="X515" s="3">
        <f>+dataMercanciaContenedores[[#This Row],[Toneladas en contenedores embarcadas en cabotaje vacíos]]+dataMercanciaContenedores[[#This Row],[Toneladas en contenedores embarcadas en exterior vacíos]]</f>
        <v>10101.024999999976</v>
      </c>
      <c r="Y515" s="3">
        <f>+dataMercanciaContenedores[[#This Row],[TOTAL Toneladas en contenedores con carga embarcadas]]+dataMercanciaContenedores[[#This Row],[TOTAL Toneladas en contenedores vacíos embarcadas]]</f>
        <v>327305.51200000028</v>
      </c>
      <c r="Z515" s="3">
        <f>+dataMercanciaContenedores[[#This Row],[Toneladas en contenedores desembarcadas en cabotaje con carga]]+dataMercanciaContenedores[[#This Row],[Toneladas en contenedores desembarcadas en exterior con carga]]</f>
        <v>267102</v>
      </c>
      <c r="AA515" s="3">
        <f>+dataMercanciaContenedores[[#This Row],[Toneladas en contenedores desembarcadas en cabotaje vacíos]]+dataMercanciaContenedores[[#This Row],[Toneladas en contenedores desembarcadas en exterior vacíos]]</f>
        <v>19067</v>
      </c>
      <c r="AB515" s="3">
        <f>+dataMercanciaContenedores[[#This Row],[TOTAL Toneladas en contenedores con carga desembarcadas]]+dataMercanciaContenedores[[#This Row],[TOTAL Toneladas en contenedores vacíos desembarcadas]]</f>
        <v>286169</v>
      </c>
      <c r="AC515" s="3">
        <f>+dataMercanciaContenedores[[#This Row],[TOTAL toneladas embarcadas en contenedor]]+dataMercanciaContenedores[[#This Row],[TOTAL toneladas desembarcadas en contenedor]]</f>
        <v>613474.51200000034</v>
      </c>
    </row>
    <row r="516" spans="1:29" hidden="1" x14ac:dyDescent="0.2">
      <c r="A516" s="1">
        <v>2021</v>
      </c>
      <c r="B516" s="1" t="s">
        <v>20</v>
      </c>
      <c r="C516" s="1" t="s">
        <v>40</v>
      </c>
      <c r="D516" s="1" t="s">
        <v>41</v>
      </c>
      <c r="E516" s="2">
        <v>2083</v>
      </c>
      <c r="F516" s="2">
        <v>1929</v>
      </c>
      <c r="G516" s="3">
        <f>+dataMercanciaContenedores[[#This Row],[Toneladas en contenedores embarcadas en cabotaje con carga]]+dataMercanciaContenedores[[#This Row],[Toneladas en contenedores embarcadas en cabotaje vacíos]]</f>
        <v>4012</v>
      </c>
      <c r="H516" s="2">
        <v>173</v>
      </c>
      <c r="I516" s="2">
        <v>11548</v>
      </c>
      <c r="J516" s="3">
        <f>+dataMercanciaContenedores[[#This Row],[Toneladas en contenedores desembarcadas en cabotaje con carga]]+dataMercanciaContenedores[[#This Row],[Toneladas en contenedores desembarcadas en cabotaje vacíos]]</f>
        <v>11721</v>
      </c>
      <c r="K516" s="3">
        <f>+dataMercanciaContenedores[[#This Row],[Toneladas en contenedores embarcadas en cabotaje con carga]]+dataMercanciaContenedores[[#This Row],[Toneladas en contenedores desembarcadas en cabotaje con carga]]</f>
        <v>2256</v>
      </c>
      <c r="L516" s="3">
        <f>+dataMercanciaContenedores[[#This Row],[Toneladas en contenedores embarcadas en cabotaje vacíos]]+dataMercanciaContenedores[[#This Row],[Toneladas en contenedores desembarcadas en cabotaje vacíos]]</f>
        <v>13477</v>
      </c>
      <c r="M516" s="3">
        <f>+dataMercanciaContenedores[[#This Row],[TOTAL toneladas en contenedores en cabotaje con carga]]+dataMercanciaContenedores[[#This Row],[TOTAL toneladas en contenedores en cabotaje vacíos]]</f>
        <v>15733</v>
      </c>
      <c r="N516" s="2">
        <v>1398626</v>
      </c>
      <c r="O516" s="2">
        <v>8570</v>
      </c>
      <c r="P516" s="3">
        <f>+dataMercanciaContenedores[[#This Row],[Toneladas en contenedores embarcadas en exterior con carga]]+dataMercanciaContenedores[[#This Row],[Toneladas en contenedores embarcadas en exterior vacíos]]</f>
        <v>1407196</v>
      </c>
      <c r="Q516" s="2">
        <v>189404</v>
      </c>
      <c r="R516" s="2">
        <v>101455</v>
      </c>
      <c r="S516" s="3">
        <f>+dataMercanciaContenedores[[#This Row],[Toneladas en contenedores desembarcadas en exterior con carga]]+dataMercanciaContenedores[[#This Row],[Toneladas en contenedores desembarcadas en exterior vacíos]]</f>
        <v>290859</v>
      </c>
      <c r="T516" s="3">
        <f>+dataMercanciaContenedores[[#This Row],[Toneladas en contenedores embarcadas en exterior con carga]]+dataMercanciaContenedores[[#This Row],[Toneladas en contenedores desembarcadas en exterior con carga]]</f>
        <v>1588030</v>
      </c>
      <c r="U516" s="3">
        <f>+dataMercanciaContenedores[[#This Row],[Toneladas en contenedores embarcadas en exterior vacíos]]+dataMercanciaContenedores[[#This Row],[Toneladas en contenedores desembarcadas en exterior vacíos]]</f>
        <v>110025</v>
      </c>
      <c r="V516" s="3">
        <f>+dataMercanciaContenedores[[#This Row],[TOTAL toneladas en contenedores en exterior con carga]]+dataMercanciaContenedores[[#This Row],[TOTAL toneladas en contenedores en exterior vacíos]]</f>
        <v>1698055</v>
      </c>
      <c r="W516" s="3">
        <f>+dataMercanciaContenedores[[#This Row],[Toneladas en contenedores embarcadas en cabotaje con carga]]+dataMercanciaContenedores[[#This Row],[Toneladas en contenedores embarcadas en exterior con carga]]</f>
        <v>1400709</v>
      </c>
      <c r="X516" s="3">
        <f>+dataMercanciaContenedores[[#This Row],[Toneladas en contenedores embarcadas en cabotaje vacíos]]+dataMercanciaContenedores[[#This Row],[Toneladas en contenedores embarcadas en exterior vacíos]]</f>
        <v>10499</v>
      </c>
      <c r="Y516" s="3">
        <f>+dataMercanciaContenedores[[#This Row],[TOTAL Toneladas en contenedores con carga embarcadas]]+dataMercanciaContenedores[[#This Row],[TOTAL Toneladas en contenedores vacíos embarcadas]]</f>
        <v>1411208</v>
      </c>
      <c r="Z516" s="3">
        <f>+dataMercanciaContenedores[[#This Row],[Toneladas en contenedores desembarcadas en cabotaje con carga]]+dataMercanciaContenedores[[#This Row],[Toneladas en contenedores desembarcadas en exterior con carga]]</f>
        <v>189577</v>
      </c>
      <c r="AA516" s="3">
        <f>+dataMercanciaContenedores[[#This Row],[Toneladas en contenedores desembarcadas en cabotaje vacíos]]+dataMercanciaContenedores[[#This Row],[Toneladas en contenedores desembarcadas en exterior vacíos]]</f>
        <v>113003</v>
      </c>
      <c r="AB516" s="3">
        <f>+dataMercanciaContenedores[[#This Row],[TOTAL Toneladas en contenedores con carga desembarcadas]]+dataMercanciaContenedores[[#This Row],[TOTAL Toneladas en contenedores vacíos desembarcadas]]</f>
        <v>302580</v>
      </c>
      <c r="AC516" s="3">
        <f>+dataMercanciaContenedores[[#This Row],[TOTAL toneladas embarcadas en contenedor]]+dataMercanciaContenedores[[#This Row],[TOTAL toneladas desembarcadas en contenedor]]</f>
        <v>1713788</v>
      </c>
    </row>
    <row r="517" spans="1:29" hidden="1" x14ac:dyDescent="0.2">
      <c r="A517" s="1">
        <v>2021</v>
      </c>
      <c r="B517" s="1" t="s">
        <v>21</v>
      </c>
      <c r="C517" s="1" t="s">
        <v>40</v>
      </c>
      <c r="D517" s="1" t="s">
        <v>41</v>
      </c>
      <c r="E517" s="2">
        <v>57947</v>
      </c>
      <c r="F517" s="2">
        <v>278</v>
      </c>
      <c r="G517" s="3">
        <f>+dataMercanciaContenedores[[#This Row],[Toneladas en contenedores embarcadas en cabotaje con carga]]+dataMercanciaContenedores[[#This Row],[Toneladas en contenedores embarcadas en cabotaje vacíos]]</f>
        <v>58225</v>
      </c>
      <c r="H517" s="2">
        <v>5057</v>
      </c>
      <c r="I517" s="2">
        <v>9728</v>
      </c>
      <c r="J517" s="3">
        <f>+dataMercanciaContenedores[[#This Row],[Toneladas en contenedores desembarcadas en cabotaje con carga]]+dataMercanciaContenedores[[#This Row],[Toneladas en contenedores desembarcadas en cabotaje vacíos]]</f>
        <v>14785</v>
      </c>
      <c r="K517" s="3">
        <f>+dataMercanciaContenedores[[#This Row],[Toneladas en contenedores embarcadas en cabotaje con carga]]+dataMercanciaContenedores[[#This Row],[Toneladas en contenedores desembarcadas en cabotaje con carga]]</f>
        <v>63004</v>
      </c>
      <c r="L517" s="3">
        <f>+dataMercanciaContenedores[[#This Row],[Toneladas en contenedores embarcadas en cabotaje vacíos]]+dataMercanciaContenedores[[#This Row],[Toneladas en contenedores desembarcadas en cabotaje vacíos]]</f>
        <v>10006</v>
      </c>
      <c r="M517" s="3">
        <f>+dataMercanciaContenedores[[#This Row],[TOTAL toneladas en contenedores en cabotaje con carga]]+dataMercanciaContenedores[[#This Row],[TOTAL toneladas en contenedores en cabotaje vacíos]]</f>
        <v>73010</v>
      </c>
      <c r="N517" s="2">
        <v>0</v>
      </c>
      <c r="O517" s="2">
        <v>0</v>
      </c>
      <c r="P517" s="3">
        <f>+dataMercanciaContenedores[[#This Row],[Toneladas en contenedores embarcadas en exterior con carga]]+dataMercanciaContenedores[[#This Row],[Toneladas en contenedores embarcadas en exterior vacíos]]</f>
        <v>0</v>
      </c>
      <c r="Q517" s="2">
        <v>1726</v>
      </c>
      <c r="R517" s="2">
        <v>0</v>
      </c>
      <c r="S517" s="3">
        <f>+dataMercanciaContenedores[[#This Row],[Toneladas en contenedores desembarcadas en exterior con carga]]+dataMercanciaContenedores[[#This Row],[Toneladas en contenedores desembarcadas en exterior vacíos]]</f>
        <v>1726</v>
      </c>
      <c r="T517" s="3">
        <f>+dataMercanciaContenedores[[#This Row],[Toneladas en contenedores embarcadas en exterior con carga]]+dataMercanciaContenedores[[#This Row],[Toneladas en contenedores desembarcadas en exterior con carga]]</f>
        <v>1726</v>
      </c>
      <c r="U517" s="3">
        <f>+dataMercanciaContenedores[[#This Row],[Toneladas en contenedores embarcadas en exterior vacíos]]+dataMercanciaContenedores[[#This Row],[Toneladas en contenedores desembarcadas en exterior vacíos]]</f>
        <v>0</v>
      </c>
      <c r="V517" s="3">
        <f>+dataMercanciaContenedores[[#This Row],[TOTAL toneladas en contenedores en exterior con carga]]+dataMercanciaContenedores[[#This Row],[TOTAL toneladas en contenedores en exterior vacíos]]</f>
        <v>1726</v>
      </c>
      <c r="W517" s="3">
        <f>+dataMercanciaContenedores[[#This Row],[Toneladas en contenedores embarcadas en cabotaje con carga]]+dataMercanciaContenedores[[#This Row],[Toneladas en contenedores embarcadas en exterior con carga]]</f>
        <v>57947</v>
      </c>
      <c r="X517" s="3">
        <f>+dataMercanciaContenedores[[#This Row],[Toneladas en contenedores embarcadas en cabotaje vacíos]]+dataMercanciaContenedores[[#This Row],[Toneladas en contenedores embarcadas en exterior vacíos]]</f>
        <v>278</v>
      </c>
      <c r="Y517" s="3">
        <f>+dataMercanciaContenedores[[#This Row],[TOTAL Toneladas en contenedores con carga embarcadas]]+dataMercanciaContenedores[[#This Row],[TOTAL Toneladas en contenedores vacíos embarcadas]]</f>
        <v>58225</v>
      </c>
      <c r="Z517" s="3">
        <f>+dataMercanciaContenedores[[#This Row],[Toneladas en contenedores desembarcadas en cabotaje con carga]]+dataMercanciaContenedores[[#This Row],[Toneladas en contenedores desembarcadas en exterior con carga]]</f>
        <v>6783</v>
      </c>
      <c r="AA517" s="3">
        <f>+dataMercanciaContenedores[[#This Row],[Toneladas en contenedores desembarcadas en cabotaje vacíos]]+dataMercanciaContenedores[[#This Row],[Toneladas en contenedores desembarcadas en exterior vacíos]]</f>
        <v>9728</v>
      </c>
      <c r="AB517" s="3">
        <f>+dataMercanciaContenedores[[#This Row],[TOTAL Toneladas en contenedores con carga desembarcadas]]+dataMercanciaContenedores[[#This Row],[TOTAL Toneladas en contenedores vacíos desembarcadas]]</f>
        <v>16511</v>
      </c>
      <c r="AC517" s="3">
        <f>+dataMercanciaContenedores[[#This Row],[TOTAL toneladas embarcadas en contenedor]]+dataMercanciaContenedores[[#This Row],[TOTAL toneladas desembarcadas en contenedor]]</f>
        <v>74736</v>
      </c>
    </row>
    <row r="518" spans="1:29" hidden="1" x14ac:dyDescent="0.2">
      <c r="A518" s="1">
        <v>2021</v>
      </c>
      <c r="B518" s="1" t="s">
        <v>22</v>
      </c>
      <c r="C518" s="1" t="s">
        <v>40</v>
      </c>
      <c r="D518" s="1" t="s">
        <v>41</v>
      </c>
      <c r="E518" s="2">
        <v>3358</v>
      </c>
      <c r="F518" s="2">
        <v>70</v>
      </c>
      <c r="G518" s="3">
        <f>+dataMercanciaContenedores[[#This Row],[Toneladas en contenedores embarcadas en cabotaje con carga]]+dataMercanciaContenedores[[#This Row],[Toneladas en contenedores embarcadas en cabotaje vacíos]]</f>
        <v>3428</v>
      </c>
      <c r="H518" s="2">
        <v>178</v>
      </c>
      <c r="I518" s="2">
        <v>1847</v>
      </c>
      <c r="J518" s="3">
        <f>+dataMercanciaContenedores[[#This Row],[Toneladas en contenedores desembarcadas en cabotaje con carga]]+dataMercanciaContenedores[[#This Row],[Toneladas en contenedores desembarcadas en cabotaje vacíos]]</f>
        <v>2025</v>
      </c>
      <c r="K518" s="3">
        <f>+dataMercanciaContenedores[[#This Row],[Toneladas en contenedores embarcadas en cabotaje con carga]]+dataMercanciaContenedores[[#This Row],[Toneladas en contenedores desembarcadas en cabotaje con carga]]</f>
        <v>3536</v>
      </c>
      <c r="L518" s="3">
        <f>+dataMercanciaContenedores[[#This Row],[Toneladas en contenedores embarcadas en cabotaje vacíos]]+dataMercanciaContenedores[[#This Row],[Toneladas en contenedores desembarcadas en cabotaje vacíos]]</f>
        <v>1917</v>
      </c>
      <c r="M518" s="3">
        <f>+dataMercanciaContenedores[[#This Row],[TOTAL toneladas en contenedores en cabotaje con carga]]+dataMercanciaContenedores[[#This Row],[TOTAL toneladas en contenedores en cabotaje vacíos]]</f>
        <v>5453</v>
      </c>
      <c r="N518" s="2">
        <v>111866</v>
      </c>
      <c r="O518" s="2">
        <v>38</v>
      </c>
      <c r="P518" s="3">
        <f>+dataMercanciaContenedores[[#This Row],[Toneladas en contenedores embarcadas en exterior con carga]]+dataMercanciaContenedores[[#This Row],[Toneladas en contenedores embarcadas en exterior vacíos]]</f>
        <v>111904</v>
      </c>
      <c r="Q518" s="2">
        <v>33701</v>
      </c>
      <c r="R518" s="2">
        <v>10268</v>
      </c>
      <c r="S518" s="3">
        <f>+dataMercanciaContenedores[[#This Row],[Toneladas en contenedores desembarcadas en exterior con carga]]+dataMercanciaContenedores[[#This Row],[Toneladas en contenedores desembarcadas en exterior vacíos]]</f>
        <v>43969</v>
      </c>
      <c r="T518" s="3">
        <f>+dataMercanciaContenedores[[#This Row],[Toneladas en contenedores embarcadas en exterior con carga]]+dataMercanciaContenedores[[#This Row],[Toneladas en contenedores desembarcadas en exterior con carga]]</f>
        <v>145567</v>
      </c>
      <c r="U518" s="3">
        <f>+dataMercanciaContenedores[[#This Row],[Toneladas en contenedores embarcadas en exterior vacíos]]+dataMercanciaContenedores[[#This Row],[Toneladas en contenedores desembarcadas en exterior vacíos]]</f>
        <v>10306</v>
      </c>
      <c r="V518" s="3">
        <f>+dataMercanciaContenedores[[#This Row],[TOTAL toneladas en contenedores en exterior con carga]]+dataMercanciaContenedores[[#This Row],[TOTAL toneladas en contenedores en exterior vacíos]]</f>
        <v>155873</v>
      </c>
      <c r="W518" s="3">
        <f>+dataMercanciaContenedores[[#This Row],[Toneladas en contenedores embarcadas en cabotaje con carga]]+dataMercanciaContenedores[[#This Row],[Toneladas en contenedores embarcadas en exterior con carga]]</f>
        <v>115224</v>
      </c>
      <c r="X518" s="3">
        <f>+dataMercanciaContenedores[[#This Row],[Toneladas en contenedores embarcadas en cabotaje vacíos]]+dataMercanciaContenedores[[#This Row],[Toneladas en contenedores embarcadas en exterior vacíos]]</f>
        <v>108</v>
      </c>
      <c r="Y518" s="3">
        <f>+dataMercanciaContenedores[[#This Row],[TOTAL Toneladas en contenedores con carga embarcadas]]+dataMercanciaContenedores[[#This Row],[TOTAL Toneladas en contenedores vacíos embarcadas]]</f>
        <v>115332</v>
      </c>
      <c r="Z518" s="3">
        <f>+dataMercanciaContenedores[[#This Row],[Toneladas en contenedores desembarcadas en cabotaje con carga]]+dataMercanciaContenedores[[#This Row],[Toneladas en contenedores desembarcadas en exterior con carga]]</f>
        <v>33879</v>
      </c>
      <c r="AA518" s="3">
        <f>+dataMercanciaContenedores[[#This Row],[Toneladas en contenedores desembarcadas en cabotaje vacíos]]+dataMercanciaContenedores[[#This Row],[Toneladas en contenedores desembarcadas en exterior vacíos]]</f>
        <v>12115</v>
      </c>
      <c r="AB518" s="3">
        <f>+dataMercanciaContenedores[[#This Row],[TOTAL Toneladas en contenedores con carga desembarcadas]]+dataMercanciaContenedores[[#This Row],[TOTAL Toneladas en contenedores vacíos desembarcadas]]</f>
        <v>45994</v>
      </c>
      <c r="AC518" s="3">
        <f>+dataMercanciaContenedores[[#This Row],[TOTAL toneladas embarcadas en contenedor]]+dataMercanciaContenedores[[#This Row],[TOTAL toneladas desembarcadas en contenedor]]</f>
        <v>161326</v>
      </c>
    </row>
    <row r="519" spans="1:29" hidden="1" x14ac:dyDescent="0.2">
      <c r="A519" s="1">
        <v>2021</v>
      </c>
      <c r="B519" s="1" t="s">
        <v>23</v>
      </c>
      <c r="C519" s="1" t="s">
        <v>40</v>
      </c>
      <c r="D519" s="1" t="s">
        <v>41</v>
      </c>
      <c r="E519" s="2">
        <v>16988.28</v>
      </c>
      <c r="F519" s="2">
        <v>2691.8439999999987</v>
      </c>
      <c r="G519" s="3">
        <f>+dataMercanciaContenedores[[#This Row],[Toneladas en contenedores embarcadas en cabotaje con carga]]+dataMercanciaContenedores[[#This Row],[Toneladas en contenedores embarcadas en cabotaje vacíos]]</f>
        <v>19680.123999999996</v>
      </c>
      <c r="H519" s="2">
        <v>1281.329</v>
      </c>
      <c r="I519" s="2">
        <v>10037.369999999992</v>
      </c>
      <c r="J519" s="3">
        <f>+dataMercanciaContenedores[[#This Row],[Toneladas en contenedores desembarcadas en cabotaje con carga]]+dataMercanciaContenedores[[#This Row],[Toneladas en contenedores desembarcadas en cabotaje vacíos]]</f>
        <v>11318.698999999991</v>
      </c>
      <c r="K519" s="3">
        <f>+dataMercanciaContenedores[[#This Row],[Toneladas en contenedores embarcadas en cabotaje con carga]]+dataMercanciaContenedores[[#This Row],[Toneladas en contenedores desembarcadas en cabotaje con carga]]</f>
        <v>18269.609</v>
      </c>
      <c r="L519" s="3">
        <f>+dataMercanciaContenedores[[#This Row],[Toneladas en contenedores embarcadas en cabotaje vacíos]]+dataMercanciaContenedores[[#This Row],[Toneladas en contenedores desembarcadas en cabotaje vacíos]]</f>
        <v>12729.213999999991</v>
      </c>
      <c r="M519" s="3">
        <f>+dataMercanciaContenedores[[#This Row],[TOTAL toneladas en contenedores en cabotaje con carga]]+dataMercanciaContenedores[[#This Row],[TOTAL toneladas en contenedores en cabotaje vacíos]]</f>
        <v>30998.822999999989</v>
      </c>
      <c r="N519" s="2">
        <v>483328.66699999984</v>
      </c>
      <c r="O519" s="2">
        <v>730.75100000000009</v>
      </c>
      <c r="P519" s="3">
        <f>+dataMercanciaContenedores[[#This Row],[Toneladas en contenedores embarcadas en exterior con carga]]+dataMercanciaContenedores[[#This Row],[Toneladas en contenedores embarcadas en exterior vacíos]]</f>
        <v>484059.41799999983</v>
      </c>
      <c r="Q519" s="2">
        <v>271802.91541000013</v>
      </c>
      <c r="R519" s="2">
        <v>18902.406000000021</v>
      </c>
      <c r="S519" s="3">
        <f>+dataMercanciaContenedores[[#This Row],[Toneladas en contenedores desembarcadas en exterior con carga]]+dataMercanciaContenedores[[#This Row],[Toneladas en contenedores desembarcadas en exterior vacíos]]</f>
        <v>290705.32141000015</v>
      </c>
      <c r="T519" s="3">
        <f>+dataMercanciaContenedores[[#This Row],[Toneladas en contenedores embarcadas en exterior con carga]]+dataMercanciaContenedores[[#This Row],[Toneladas en contenedores desembarcadas en exterior con carga]]</f>
        <v>755131.58241000003</v>
      </c>
      <c r="U519" s="3">
        <f>+dataMercanciaContenedores[[#This Row],[Toneladas en contenedores embarcadas en exterior vacíos]]+dataMercanciaContenedores[[#This Row],[Toneladas en contenedores desembarcadas en exterior vacíos]]</f>
        <v>19633.157000000021</v>
      </c>
      <c r="V519" s="3">
        <f>+dataMercanciaContenedores[[#This Row],[TOTAL toneladas en contenedores en exterior con carga]]+dataMercanciaContenedores[[#This Row],[TOTAL toneladas en contenedores en exterior vacíos]]</f>
        <v>774764.73941000004</v>
      </c>
      <c r="W519" s="3">
        <f>+dataMercanciaContenedores[[#This Row],[Toneladas en contenedores embarcadas en cabotaje con carga]]+dataMercanciaContenedores[[#This Row],[Toneladas en contenedores embarcadas en exterior con carga]]</f>
        <v>500316.94699999981</v>
      </c>
      <c r="X519" s="3">
        <f>+dataMercanciaContenedores[[#This Row],[Toneladas en contenedores embarcadas en cabotaje vacíos]]+dataMercanciaContenedores[[#This Row],[Toneladas en contenedores embarcadas en exterior vacíos]]</f>
        <v>3422.5949999999989</v>
      </c>
      <c r="Y519" s="3">
        <f>+dataMercanciaContenedores[[#This Row],[TOTAL Toneladas en contenedores con carga embarcadas]]+dataMercanciaContenedores[[#This Row],[TOTAL Toneladas en contenedores vacíos embarcadas]]</f>
        <v>503739.54199999978</v>
      </c>
      <c r="Z519" s="3">
        <f>+dataMercanciaContenedores[[#This Row],[Toneladas en contenedores desembarcadas en cabotaje con carga]]+dataMercanciaContenedores[[#This Row],[Toneladas en contenedores desembarcadas en exterior con carga]]</f>
        <v>273084.24441000016</v>
      </c>
      <c r="AA519" s="3">
        <f>+dataMercanciaContenedores[[#This Row],[Toneladas en contenedores desembarcadas en cabotaje vacíos]]+dataMercanciaContenedores[[#This Row],[Toneladas en contenedores desembarcadas en exterior vacíos]]</f>
        <v>28939.776000000013</v>
      </c>
      <c r="AB519" s="3">
        <f>+dataMercanciaContenedores[[#This Row],[TOTAL Toneladas en contenedores con carga desembarcadas]]+dataMercanciaContenedores[[#This Row],[TOTAL Toneladas en contenedores vacíos desembarcadas]]</f>
        <v>302024.02041000017</v>
      </c>
      <c r="AC519" s="3">
        <f>+dataMercanciaContenedores[[#This Row],[TOTAL toneladas embarcadas en contenedor]]+dataMercanciaContenedores[[#This Row],[TOTAL toneladas desembarcadas en contenedor]]</f>
        <v>805763.56241000001</v>
      </c>
    </row>
    <row r="520" spans="1:29" hidden="1" x14ac:dyDescent="0.2">
      <c r="A520" s="1">
        <v>2021</v>
      </c>
      <c r="B520" s="1" t="s">
        <v>24</v>
      </c>
      <c r="C520" s="1" t="s">
        <v>40</v>
      </c>
      <c r="D520" s="1" t="s">
        <v>41</v>
      </c>
      <c r="E520" s="2">
        <v>320419</v>
      </c>
      <c r="F520" s="2">
        <v>977</v>
      </c>
      <c r="G520" s="3">
        <f>+dataMercanciaContenedores[[#This Row],[Toneladas en contenedores embarcadas en cabotaje con carga]]+dataMercanciaContenedores[[#This Row],[Toneladas en contenedores embarcadas en cabotaje vacíos]]</f>
        <v>321396</v>
      </c>
      <c r="H520" s="2">
        <v>21311</v>
      </c>
      <c r="I520" s="2">
        <v>72409</v>
      </c>
      <c r="J520" s="3">
        <f>+dataMercanciaContenedores[[#This Row],[Toneladas en contenedores desembarcadas en cabotaje con carga]]+dataMercanciaContenedores[[#This Row],[Toneladas en contenedores desembarcadas en cabotaje vacíos]]</f>
        <v>93720</v>
      </c>
      <c r="K520" s="3">
        <f>+dataMercanciaContenedores[[#This Row],[Toneladas en contenedores embarcadas en cabotaje con carga]]+dataMercanciaContenedores[[#This Row],[Toneladas en contenedores desembarcadas en cabotaje con carga]]</f>
        <v>341730</v>
      </c>
      <c r="L520" s="3">
        <f>+dataMercanciaContenedores[[#This Row],[Toneladas en contenedores embarcadas en cabotaje vacíos]]+dataMercanciaContenedores[[#This Row],[Toneladas en contenedores desembarcadas en cabotaje vacíos]]</f>
        <v>73386</v>
      </c>
      <c r="M520" s="3">
        <f>+dataMercanciaContenedores[[#This Row],[TOTAL toneladas en contenedores en cabotaje con carga]]+dataMercanciaContenedores[[#This Row],[TOTAL toneladas en contenedores en cabotaje vacíos]]</f>
        <v>415116</v>
      </c>
      <c r="N520" s="2">
        <v>142944</v>
      </c>
      <c r="O520" s="2">
        <v>62</v>
      </c>
      <c r="P520" s="3">
        <f>+dataMercanciaContenedores[[#This Row],[Toneladas en contenedores embarcadas en exterior con carga]]+dataMercanciaContenedores[[#This Row],[Toneladas en contenedores embarcadas en exterior vacíos]]</f>
        <v>143006</v>
      </c>
      <c r="Q520" s="2">
        <v>10901</v>
      </c>
      <c r="R520" s="2">
        <v>5090</v>
      </c>
      <c r="S520" s="3">
        <f>+dataMercanciaContenedores[[#This Row],[Toneladas en contenedores desembarcadas en exterior con carga]]+dataMercanciaContenedores[[#This Row],[Toneladas en contenedores desembarcadas en exterior vacíos]]</f>
        <v>15991</v>
      </c>
      <c r="T520" s="3">
        <f>+dataMercanciaContenedores[[#This Row],[Toneladas en contenedores embarcadas en exterior con carga]]+dataMercanciaContenedores[[#This Row],[Toneladas en contenedores desembarcadas en exterior con carga]]</f>
        <v>153845</v>
      </c>
      <c r="U520" s="3">
        <f>+dataMercanciaContenedores[[#This Row],[Toneladas en contenedores embarcadas en exterior vacíos]]+dataMercanciaContenedores[[#This Row],[Toneladas en contenedores desembarcadas en exterior vacíos]]</f>
        <v>5152</v>
      </c>
      <c r="V520" s="3">
        <f>+dataMercanciaContenedores[[#This Row],[TOTAL toneladas en contenedores en exterior con carga]]+dataMercanciaContenedores[[#This Row],[TOTAL toneladas en contenedores en exterior vacíos]]</f>
        <v>158997</v>
      </c>
      <c r="W520" s="3">
        <f>+dataMercanciaContenedores[[#This Row],[Toneladas en contenedores embarcadas en cabotaje con carga]]+dataMercanciaContenedores[[#This Row],[Toneladas en contenedores embarcadas en exterior con carga]]</f>
        <v>463363</v>
      </c>
      <c r="X520" s="3">
        <f>+dataMercanciaContenedores[[#This Row],[Toneladas en contenedores embarcadas en cabotaje vacíos]]+dataMercanciaContenedores[[#This Row],[Toneladas en contenedores embarcadas en exterior vacíos]]</f>
        <v>1039</v>
      </c>
      <c r="Y520" s="3">
        <f>+dataMercanciaContenedores[[#This Row],[TOTAL Toneladas en contenedores con carga embarcadas]]+dataMercanciaContenedores[[#This Row],[TOTAL Toneladas en contenedores vacíos embarcadas]]</f>
        <v>464402</v>
      </c>
      <c r="Z520" s="3">
        <f>+dataMercanciaContenedores[[#This Row],[Toneladas en contenedores desembarcadas en cabotaje con carga]]+dataMercanciaContenedores[[#This Row],[Toneladas en contenedores desembarcadas en exterior con carga]]</f>
        <v>32212</v>
      </c>
      <c r="AA520" s="3">
        <f>+dataMercanciaContenedores[[#This Row],[Toneladas en contenedores desembarcadas en cabotaje vacíos]]+dataMercanciaContenedores[[#This Row],[Toneladas en contenedores desembarcadas en exterior vacíos]]</f>
        <v>77499</v>
      </c>
      <c r="AB520" s="3">
        <f>+dataMercanciaContenedores[[#This Row],[TOTAL Toneladas en contenedores con carga desembarcadas]]+dataMercanciaContenedores[[#This Row],[TOTAL Toneladas en contenedores vacíos desembarcadas]]</f>
        <v>109711</v>
      </c>
      <c r="AC520" s="3">
        <f>+dataMercanciaContenedores[[#This Row],[TOTAL toneladas embarcadas en contenedor]]+dataMercanciaContenedores[[#This Row],[TOTAL toneladas desembarcadas en contenedor]]</f>
        <v>574113</v>
      </c>
    </row>
    <row r="521" spans="1:29" hidden="1" x14ac:dyDescent="0.2">
      <c r="A521" s="1">
        <v>2021</v>
      </c>
      <c r="B521" s="1" t="s">
        <v>25</v>
      </c>
      <c r="C521" s="1" t="s">
        <v>40</v>
      </c>
      <c r="D521" s="1" t="s">
        <v>41</v>
      </c>
      <c r="E521" s="2">
        <v>728783</v>
      </c>
      <c r="F521" s="2">
        <v>437531</v>
      </c>
      <c r="G521" s="3">
        <f>+dataMercanciaContenedores[[#This Row],[Toneladas en contenedores embarcadas en cabotaje con carga]]+dataMercanciaContenedores[[#This Row],[Toneladas en contenedores embarcadas en cabotaje vacíos]]</f>
        <v>1166314</v>
      </c>
      <c r="H521" s="2">
        <v>2609850</v>
      </c>
      <c r="I521" s="2">
        <v>20440</v>
      </c>
      <c r="J521" s="3">
        <f>+dataMercanciaContenedores[[#This Row],[Toneladas en contenedores desembarcadas en cabotaje con carga]]+dataMercanciaContenedores[[#This Row],[Toneladas en contenedores desembarcadas en cabotaje vacíos]]</f>
        <v>2630290</v>
      </c>
      <c r="K521" s="3">
        <f>+dataMercanciaContenedores[[#This Row],[Toneladas en contenedores embarcadas en cabotaje con carga]]+dataMercanciaContenedores[[#This Row],[Toneladas en contenedores desembarcadas en cabotaje con carga]]</f>
        <v>3338633</v>
      </c>
      <c r="L521" s="3">
        <f>+dataMercanciaContenedores[[#This Row],[Toneladas en contenedores embarcadas en cabotaje vacíos]]+dataMercanciaContenedores[[#This Row],[Toneladas en contenedores desembarcadas en cabotaje vacíos]]</f>
        <v>457971</v>
      </c>
      <c r="M521" s="3">
        <f>+dataMercanciaContenedores[[#This Row],[TOTAL toneladas en contenedores en cabotaje con carga]]+dataMercanciaContenedores[[#This Row],[TOTAL toneladas en contenedores en cabotaje vacíos]]</f>
        <v>3796604</v>
      </c>
      <c r="N521" s="2">
        <v>4398954</v>
      </c>
      <c r="O521" s="2">
        <v>147232</v>
      </c>
      <c r="P521" s="3">
        <f>+dataMercanciaContenedores[[#This Row],[Toneladas en contenedores embarcadas en exterior con carga]]+dataMercanciaContenedores[[#This Row],[Toneladas en contenedores embarcadas en exterior vacíos]]</f>
        <v>4546186</v>
      </c>
      <c r="Q521" s="2">
        <v>4572452</v>
      </c>
      <c r="R521" s="2">
        <v>145401</v>
      </c>
      <c r="S521" s="3">
        <f>+dataMercanciaContenedores[[#This Row],[Toneladas en contenedores desembarcadas en exterior con carga]]+dataMercanciaContenedores[[#This Row],[Toneladas en contenedores desembarcadas en exterior vacíos]]</f>
        <v>4717853</v>
      </c>
      <c r="T521" s="3">
        <f>+dataMercanciaContenedores[[#This Row],[Toneladas en contenedores embarcadas en exterior con carga]]+dataMercanciaContenedores[[#This Row],[Toneladas en contenedores desembarcadas en exterior con carga]]</f>
        <v>8971406</v>
      </c>
      <c r="U521" s="3">
        <f>+dataMercanciaContenedores[[#This Row],[Toneladas en contenedores embarcadas en exterior vacíos]]+dataMercanciaContenedores[[#This Row],[Toneladas en contenedores desembarcadas en exterior vacíos]]</f>
        <v>292633</v>
      </c>
      <c r="V521" s="3">
        <f>+dataMercanciaContenedores[[#This Row],[TOTAL toneladas en contenedores en exterior con carga]]+dataMercanciaContenedores[[#This Row],[TOTAL toneladas en contenedores en exterior vacíos]]</f>
        <v>9264039</v>
      </c>
      <c r="W521" s="3">
        <f>+dataMercanciaContenedores[[#This Row],[Toneladas en contenedores embarcadas en cabotaje con carga]]+dataMercanciaContenedores[[#This Row],[Toneladas en contenedores embarcadas en exterior con carga]]</f>
        <v>5127737</v>
      </c>
      <c r="X521" s="3">
        <f>+dataMercanciaContenedores[[#This Row],[Toneladas en contenedores embarcadas en cabotaje vacíos]]+dataMercanciaContenedores[[#This Row],[Toneladas en contenedores embarcadas en exterior vacíos]]</f>
        <v>584763</v>
      </c>
      <c r="Y521" s="3">
        <f>+dataMercanciaContenedores[[#This Row],[TOTAL Toneladas en contenedores con carga embarcadas]]+dataMercanciaContenedores[[#This Row],[TOTAL Toneladas en contenedores vacíos embarcadas]]</f>
        <v>5712500</v>
      </c>
      <c r="Z521" s="3">
        <f>+dataMercanciaContenedores[[#This Row],[Toneladas en contenedores desembarcadas en cabotaje con carga]]+dataMercanciaContenedores[[#This Row],[Toneladas en contenedores desembarcadas en exterior con carga]]</f>
        <v>7182302</v>
      </c>
      <c r="AA521" s="3">
        <f>+dataMercanciaContenedores[[#This Row],[Toneladas en contenedores desembarcadas en cabotaje vacíos]]+dataMercanciaContenedores[[#This Row],[Toneladas en contenedores desembarcadas en exterior vacíos]]</f>
        <v>165841</v>
      </c>
      <c r="AB521" s="3">
        <f>+dataMercanciaContenedores[[#This Row],[TOTAL Toneladas en contenedores con carga desembarcadas]]+dataMercanciaContenedores[[#This Row],[TOTAL Toneladas en contenedores vacíos desembarcadas]]</f>
        <v>7348143</v>
      </c>
      <c r="AC521" s="3">
        <f>+dataMercanciaContenedores[[#This Row],[TOTAL toneladas embarcadas en contenedor]]+dataMercanciaContenedores[[#This Row],[TOTAL toneladas desembarcadas en contenedor]]</f>
        <v>13060643</v>
      </c>
    </row>
    <row r="522" spans="1:29" hidden="1" x14ac:dyDescent="0.2">
      <c r="A522" s="1">
        <v>2021</v>
      </c>
      <c r="B522" s="1" t="s">
        <v>26</v>
      </c>
      <c r="C522" s="1" t="s">
        <v>40</v>
      </c>
      <c r="D522" s="1" t="s">
        <v>41</v>
      </c>
      <c r="E522" s="2">
        <v>43271</v>
      </c>
      <c r="F522" s="2">
        <v>4754</v>
      </c>
      <c r="G522" s="3">
        <f>+dataMercanciaContenedores[[#This Row],[Toneladas en contenedores embarcadas en cabotaje con carga]]+dataMercanciaContenedores[[#This Row],[Toneladas en contenedores embarcadas en cabotaje vacíos]]</f>
        <v>48025</v>
      </c>
      <c r="H522" s="2">
        <v>4867</v>
      </c>
      <c r="I522" s="2">
        <v>6150</v>
      </c>
      <c r="J522" s="3">
        <f>+dataMercanciaContenedores[[#This Row],[Toneladas en contenedores desembarcadas en cabotaje con carga]]+dataMercanciaContenedores[[#This Row],[Toneladas en contenedores desembarcadas en cabotaje vacíos]]</f>
        <v>11017</v>
      </c>
      <c r="K522" s="3">
        <f>+dataMercanciaContenedores[[#This Row],[Toneladas en contenedores embarcadas en cabotaje con carga]]+dataMercanciaContenedores[[#This Row],[Toneladas en contenedores desembarcadas en cabotaje con carga]]</f>
        <v>48138</v>
      </c>
      <c r="L522" s="3">
        <f>+dataMercanciaContenedores[[#This Row],[Toneladas en contenedores embarcadas en cabotaje vacíos]]+dataMercanciaContenedores[[#This Row],[Toneladas en contenedores desembarcadas en cabotaje vacíos]]</f>
        <v>10904</v>
      </c>
      <c r="M522" s="3">
        <f>+dataMercanciaContenedores[[#This Row],[TOTAL toneladas en contenedores en cabotaje con carga]]+dataMercanciaContenedores[[#This Row],[TOTAL toneladas en contenedores en cabotaje vacíos]]</f>
        <v>59042</v>
      </c>
      <c r="N522" s="2">
        <v>991979</v>
      </c>
      <c r="O522" s="2">
        <v>89414</v>
      </c>
      <c r="P522" s="3">
        <f>+dataMercanciaContenedores[[#This Row],[Toneladas en contenedores embarcadas en exterior con carga]]+dataMercanciaContenedores[[#This Row],[Toneladas en contenedores embarcadas en exterior vacíos]]</f>
        <v>1081393</v>
      </c>
      <c r="Q522" s="2">
        <v>1031124</v>
      </c>
      <c r="R522" s="2">
        <v>80852</v>
      </c>
      <c r="S522" s="3">
        <f>+dataMercanciaContenedores[[#This Row],[Toneladas en contenedores desembarcadas en exterior con carga]]+dataMercanciaContenedores[[#This Row],[Toneladas en contenedores desembarcadas en exterior vacíos]]</f>
        <v>1111976</v>
      </c>
      <c r="T522" s="3">
        <f>+dataMercanciaContenedores[[#This Row],[Toneladas en contenedores embarcadas en exterior con carga]]+dataMercanciaContenedores[[#This Row],[Toneladas en contenedores desembarcadas en exterior con carga]]</f>
        <v>2023103</v>
      </c>
      <c r="U522" s="3">
        <f>+dataMercanciaContenedores[[#This Row],[Toneladas en contenedores embarcadas en exterior vacíos]]+dataMercanciaContenedores[[#This Row],[Toneladas en contenedores desembarcadas en exterior vacíos]]</f>
        <v>170266</v>
      </c>
      <c r="V522" s="3">
        <f>+dataMercanciaContenedores[[#This Row],[TOTAL toneladas en contenedores en exterior con carga]]+dataMercanciaContenedores[[#This Row],[TOTAL toneladas en contenedores en exterior vacíos]]</f>
        <v>2193369</v>
      </c>
      <c r="W522" s="3">
        <f>+dataMercanciaContenedores[[#This Row],[Toneladas en contenedores embarcadas en cabotaje con carga]]+dataMercanciaContenedores[[#This Row],[Toneladas en contenedores embarcadas en exterior con carga]]</f>
        <v>1035250</v>
      </c>
      <c r="X522" s="3">
        <f>+dataMercanciaContenedores[[#This Row],[Toneladas en contenedores embarcadas en cabotaje vacíos]]+dataMercanciaContenedores[[#This Row],[Toneladas en contenedores embarcadas en exterior vacíos]]</f>
        <v>94168</v>
      </c>
      <c r="Y522" s="3">
        <f>+dataMercanciaContenedores[[#This Row],[TOTAL Toneladas en contenedores con carga embarcadas]]+dataMercanciaContenedores[[#This Row],[TOTAL Toneladas en contenedores vacíos embarcadas]]</f>
        <v>1129418</v>
      </c>
      <c r="Z522" s="3">
        <f>+dataMercanciaContenedores[[#This Row],[Toneladas en contenedores desembarcadas en cabotaje con carga]]+dataMercanciaContenedores[[#This Row],[Toneladas en contenedores desembarcadas en exterior con carga]]</f>
        <v>1035991</v>
      </c>
      <c r="AA522" s="3">
        <f>+dataMercanciaContenedores[[#This Row],[Toneladas en contenedores desembarcadas en cabotaje vacíos]]+dataMercanciaContenedores[[#This Row],[Toneladas en contenedores desembarcadas en exterior vacíos]]</f>
        <v>87002</v>
      </c>
      <c r="AB522" s="3">
        <f>+dataMercanciaContenedores[[#This Row],[TOTAL Toneladas en contenedores con carga desembarcadas]]+dataMercanciaContenedores[[#This Row],[TOTAL Toneladas en contenedores vacíos desembarcadas]]</f>
        <v>1122993</v>
      </c>
      <c r="AC522" s="3">
        <f>+dataMercanciaContenedores[[#This Row],[TOTAL toneladas embarcadas en contenedor]]+dataMercanciaContenedores[[#This Row],[TOTAL toneladas desembarcadas en contenedor]]</f>
        <v>2252411</v>
      </c>
    </row>
    <row r="523" spans="1:29" hidden="1" x14ac:dyDescent="0.2">
      <c r="A523" s="1">
        <v>2021</v>
      </c>
      <c r="B523" s="1" t="s">
        <v>27</v>
      </c>
      <c r="C523" s="1" t="s">
        <v>40</v>
      </c>
      <c r="D523" s="1" t="s">
        <v>41</v>
      </c>
      <c r="E523" s="2">
        <v>130</v>
      </c>
      <c r="F523" s="2">
        <v>1835</v>
      </c>
      <c r="G523" s="3">
        <f>+dataMercanciaContenedores[[#This Row],[Toneladas en contenedores embarcadas en cabotaje con carga]]+dataMercanciaContenedores[[#This Row],[Toneladas en contenedores embarcadas en cabotaje vacíos]]</f>
        <v>1965</v>
      </c>
      <c r="H523" s="2">
        <v>12075</v>
      </c>
      <c r="I523" s="2">
        <v>0</v>
      </c>
      <c r="J523" s="3">
        <f>+dataMercanciaContenedores[[#This Row],[Toneladas en contenedores desembarcadas en cabotaje con carga]]+dataMercanciaContenedores[[#This Row],[Toneladas en contenedores desembarcadas en cabotaje vacíos]]</f>
        <v>12075</v>
      </c>
      <c r="K523" s="3">
        <f>+dataMercanciaContenedores[[#This Row],[Toneladas en contenedores embarcadas en cabotaje con carga]]+dataMercanciaContenedores[[#This Row],[Toneladas en contenedores desembarcadas en cabotaje con carga]]</f>
        <v>12205</v>
      </c>
      <c r="L523" s="3">
        <f>+dataMercanciaContenedores[[#This Row],[Toneladas en contenedores embarcadas en cabotaje vacíos]]+dataMercanciaContenedores[[#This Row],[Toneladas en contenedores desembarcadas en cabotaje vacíos]]</f>
        <v>1835</v>
      </c>
      <c r="M523" s="3">
        <f>+dataMercanciaContenedores[[#This Row],[TOTAL toneladas en contenedores en cabotaje con carga]]+dataMercanciaContenedores[[#This Row],[TOTAL toneladas en contenedores en cabotaje vacíos]]</f>
        <v>14040</v>
      </c>
      <c r="N523" s="2">
        <v>319653</v>
      </c>
      <c r="O523" s="2">
        <v>0</v>
      </c>
      <c r="P523" s="3">
        <f>+dataMercanciaContenedores[[#This Row],[Toneladas en contenedores embarcadas en exterior con carga]]+dataMercanciaContenedores[[#This Row],[Toneladas en contenedores embarcadas en exterior vacíos]]</f>
        <v>319653</v>
      </c>
      <c r="Q523" s="2">
        <v>188670</v>
      </c>
      <c r="R523" s="2">
        <v>6492</v>
      </c>
      <c r="S523" s="3">
        <f>+dataMercanciaContenedores[[#This Row],[Toneladas en contenedores desembarcadas en exterior con carga]]+dataMercanciaContenedores[[#This Row],[Toneladas en contenedores desembarcadas en exterior vacíos]]</f>
        <v>195162</v>
      </c>
      <c r="T523" s="3">
        <f>+dataMercanciaContenedores[[#This Row],[Toneladas en contenedores embarcadas en exterior con carga]]+dataMercanciaContenedores[[#This Row],[Toneladas en contenedores desembarcadas en exterior con carga]]</f>
        <v>508323</v>
      </c>
      <c r="U523" s="3">
        <f>+dataMercanciaContenedores[[#This Row],[Toneladas en contenedores embarcadas en exterior vacíos]]+dataMercanciaContenedores[[#This Row],[Toneladas en contenedores desembarcadas en exterior vacíos]]</f>
        <v>6492</v>
      </c>
      <c r="V523" s="3">
        <f>+dataMercanciaContenedores[[#This Row],[TOTAL toneladas en contenedores en exterior con carga]]+dataMercanciaContenedores[[#This Row],[TOTAL toneladas en contenedores en exterior vacíos]]</f>
        <v>514815</v>
      </c>
      <c r="W523" s="3">
        <f>+dataMercanciaContenedores[[#This Row],[Toneladas en contenedores embarcadas en cabotaje con carga]]+dataMercanciaContenedores[[#This Row],[Toneladas en contenedores embarcadas en exterior con carga]]</f>
        <v>319783</v>
      </c>
      <c r="X523" s="3">
        <f>+dataMercanciaContenedores[[#This Row],[Toneladas en contenedores embarcadas en cabotaje vacíos]]+dataMercanciaContenedores[[#This Row],[Toneladas en contenedores embarcadas en exterior vacíos]]</f>
        <v>1835</v>
      </c>
      <c r="Y523" s="3">
        <f>+dataMercanciaContenedores[[#This Row],[TOTAL Toneladas en contenedores con carga embarcadas]]+dataMercanciaContenedores[[#This Row],[TOTAL Toneladas en contenedores vacíos embarcadas]]</f>
        <v>321618</v>
      </c>
      <c r="Z523" s="3">
        <f>+dataMercanciaContenedores[[#This Row],[Toneladas en contenedores desembarcadas en cabotaje con carga]]+dataMercanciaContenedores[[#This Row],[Toneladas en contenedores desembarcadas en exterior con carga]]</f>
        <v>200745</v>
      </c>
      <c r="AA523" s="3">
        <f>+dataMercanciaContenedores[[#This Row],[Toneladas en contenedores desembarcadas en cabotaje vacíos]]+dataMercanciaContenedores[[#This Row],[Toneladas en contenedores desembarcadas en exterior vacíos]]</f>
        <v>6492</v>
      </c>
      <c r="AB523" s="3">
        <f>+dataMercanciaContenedores[[#This Row],[TOTAL Toneladas en contenedores con carga desembarcadas]]+dataMercanciaContenedores[[#This Row],[TOTAL Toneladas en contenedores vacíos desembarcadas]]</f>
        <v>207237</v>
      </c>
      <c r="AC523" s="3">
        <f>+dataMercanciaContenedores[[#This Row],[TOTAL toneladas embarcadas en contenedor]]+dataMercanciaContenedores[[#This Row],[TOTAL toneladas desembarcadas en contenedor]]</f>
        <v>528855</v>
      </c>
    </row>
    <row r="524" spans="1:29" x14ac:dyDescent="0.2">
      <c r="A524" s="1">
        <v>2021</v>
      </c>
      <c r="B524" s="1" t="s">
        <v>28</v>
      </c>
      <c r="C524" s="1" t="s">
        <v>40</v>
      </c>
      <c r="D524" s="1" t="s">
        <v>41</v>
      </c>
      <c r="E524" s="2">
        <v>6077</v>
      </c>
      <c r="F524" s="2">
        <v>5775</v>
      </c>
      <c r="G524" s="3">
        <f>+dataMercanciaContenedores[[#This Row],[Toneladas en contenedores embarcadas en cabotaje con carga]]+dataMercanciaContenedores[[#This Row],[Toneladas en contenedores embarcadas en cabotaje vacíos]]</f>
        <v>11852</v>
      </c>
      <c r="H524" s="2">
        <v>41430</v>
      </c>
      <c r="I524" s="2">
        <v>379</v>
      </c>
      <c r="J524" s="3">
        <f>+dataMercanciaContenedores[[#This Row],[Toneladas en contenedores desembarcadas en cabotaje con carga]]+dataMercanciaContenedores[[#This Row],[Toneladas en contenedores desembarcadas en cabotaje vacíos]]</f>
        <v>41809</v>
      </c>
      <c r="K524" s="3">
        <f>+dataMercanciaContenedores[[#This Row],[Toneladas en contenedores embarcadas en cabotaje con carga]]+dataMercanciaContenedores[[#This Row],[Toneladas en contenedores desembarcadas en cabotaje con carga]]</f>
        <v>47507</v>
      </c>
      <c r="L524" s="3">
        <f>+dataMercanciaContenedores[[#This Row],[Toneladas en contenedores embarcadas en cabotaje vacíos]]+dataMercanciaContenedores[[#This Row],[Toneladas en contenedores desembarcadas en cabotaje vacíos]]</f>
        <v>6154</v>
      </c>
      <c r="M524" s="3">
        <f>+dataMercanciaContenedores[[#This Row],[TOTAL toneladas en contenedores en cabotaje con carga]]+dataMercanciaContenedores[[#This Row],[TOTAL toneladas en contenedores en cabotaje vacíos]]</f>
        <v>53661</v>
      </c>
      <c r="N524" s="2">
        <v>0</v>
      </c>
      <c r="O524" s="2">
        <v>0</v>
      </c>
      <c r="P524" s="3">
        <f>+dataMercanciaContenedores[[#This Row],[Toneladas en contenedores embarcadas en exterior con carga]]+dataMercanciaContenedores[[#This Row],[Toneladas en contenedores embarcadas en exterior vacíos]]</f>
        <v>0</v>
      </c>
      <c r="Q524" s="2">
        <v>374</v>
      </c>
      <c r="R524" s="2">
        <v>0</v>
      </c>
      <c r="S524" s="3">
        <f>+dataMercanciaContenedores[[#This Row],[Toneladas en contenedores desembarcadas en exterior con carga]]+dataMercanciaContenedores[[#This Row],[Toneladas en contenedores desembarcadas en exterior vacíos]]</f>
        <v>374</v>
      </c>
      <c r="T524" s="3">
        <f>+dataMercanciaContenedores[[#This Row],[Toneladas en contenedores embarcadas en exterior con carga]]+dataMercanciaContenedores[[#This Row],[Toneladas en contenedores desembarcadas en exterior con carga]]</f>
        <v>374</v>
      </c>
      <c r="U524" s="3">
        <f>+dataMercanciaContenedores[[#This Row],[Toneladas en contenedores embarcadas en exterior vacíos]]+dataMercanciaContenedores[[#This Row],[Toneladas en contenedores desembarcadas en exterior vacíos]]</f>
        <v>0</v>
      </c>
      <c r="V524" s="3">
        <f>+dataMercanciaContenedores[[#This Row],[TOTAL toneladas en contenedores en exterior con carga]]+dataMercanciaContenedores[[#This Row],[TOTAL toneladas en contenedores en exterior vacíos]]</f>
        <v>374</v>
      </c>
      <c r="W524" s="3">
        <f>+dataMercanciaContenedores[[#This Row],[Toneladas en contenedores embarcadas en cabotaje con carga]]+dataMercanciaContenedores[[#This Row],[Toneladas en contenedores embarcadas en exterior con carga]]</f>
        <v>6077</v>
      </c>
      <c r="X524" s="3">
        <f>+dataMercanciaContenedores[[#This Row],[Toneladas en contenedores embarcadas en cabotaje vacíos]]+dataMercanciaContenedores[[#This Row],[Toneladas en contenedores embarcadas en exterior vacíos]]</f>
        <v>5775</v>
      </c>
      <c r="Y524" s="3">
        <f>+dataMercanciaContenedores[[#This Row],[TOTAL Toneladas en contenedores con carga embarcadas]]+dataMercanciaContenedores[[#This Row],[TOTAL Toneladas en contenedores vacíos embarcadas]]</f>
        <v>11852</v>
      </c>
      <c r="Z524" s="3">
        <f>+dataMercanciaContenedores[[#This Row],[Toneladas en contenedores desembarcadas en cabotaje con carga]]+dataMercanciaContenedores[[#This Row],[Toneladas en contenedores desembarcadas en exterior con carga]]</f>
        <v>41804</v>
      </c>
      <c r="AA524" s="3">
        <f>+dataMercanciaContenedores[[#This Row],[Toneladas en contenedores desembarcadas en cabotaje vacíos]]+dataMercanciaContenedores[[#This Row],[Toneladas en contenedores desembarcadas en exterior vacíos]]</f>
        <v>379</v>
      </c>
      <c r="AB524" s="3">
        <f>+dataMercanciaContenedores[[#This Row],[TOTAL Toneladas en contenedores con carga desembarcadas]]+dataMercanciaContenedores[[#This Row],[TOTAL Toneladas en contenedores vacíos desembarcadas]]</f>
        <v>42183</v>
      </c>
      <c r="AC524" s="3">
        <f>+dataMercanciaContenedores[[#This Row],[TOTAL toneladas embarcadas en contenedor]]+dataMercanciaContenedores[[#This Row],[TOTAL toneladas desembarcadas en contenedor]]</f>
        <v>54035</v>
      </c>
    </row>
    <row r="525" spans="1:29" hidden="1" x14ac:dyDescent="0.2">
      <c r="A525" s="1">
        <v>2021</v>
      </c>
      <c r="B525" s="1" t="s">
        <v>29</v>
      </c>
      <c r="C525" s="1" t="s">
        <v>40</v>
      </c>
      <c r="D525" s="1" t="s">
        <v>41</v>
      </c>
      <c r="E525" s="2">
        <v>0</v>
      </c>
      <c r="F525" s="2">
        <v>0</v>
      </c>
      <c r="G525" s="3">
        <f>+dataMercanciaContenedores[[#This Row],[Toneladas en contenedores embarcadas en cabotaje con carga]]+dataMercanciaContenedores[[#This Row],[Toneladas en contenedores embarcadas en cabotaje vacíos]]</f>
        <v>0</v>
      </c>
      <c r="H525" s="2">
        <v>0</v>
      </c>
      <c r="I525" s="2">
        <v>0</v>
      </c>
      <c r="J525" s="3">
        <f>+dataMercanciaContenedores[[#This Row],[Toneladas en contenedores desembarcadas en cabotaje con carga]]+dataMercanciaContenedores[[#This Row],[Toneladas en contenedores desembarcadas en cabotaje vacíos]]</f>
        <v>0</v>
      </c>
      <c r="K525" s="3">
        <f>+dataMercanciaContenedores[[#This Row],[Toneladas en contenedores embarcadas en cabotaje con carga]]+dataMercanciaContenedores[[#This Row],[Toneladas en contenedores desembarcadas en cabotaje con carga]]</f>
        <v>0</v>
      </c>
      <c r="L525" s="3">
        <f>+dataMercanciaContenedores[[#This Row],[Toneladas en contenedores embarcadas en cabotaje vacíos]]+dataMercanciaContenedores[[#This Row],[Toneladas en contenedores desembarcadas en cabotaje vacíos]]</f>
        <v>0</v>
      </c>
      <c r="M525" s="3">
        <f>+dataMercanciaContenedores[[#This Row],[TOTAL toneladas en contenedores en cabotaje con carga]]+dataMercanciaContenedores[[#This Row],[TOTAL toneladas en contenedores en cabotaje vacíos]]</f>
        <v>0</v>
      </c>
      <c r="N525" s="2">
        <v>0</v>
      </c>
      <c r="O525" s="2">
        <v>0</v>
      </c>
      <c r="P525" s="3">
        <f>+dataMercanciaContenedores[[#This Row],[Toneladas en contenedores embarcadas en exterior con carga]]+dataMercanciaContenedores[[#This Row],[Toneladas en contenedores embarcadas en exterior vacíos]]</f>
        <v>0</v>
      </c>
      <c r="Q525" s="2">
        <v>0</v>
      </c>
      <c r="R525" s="2">
        <v>0</v>
      </c>
      <c r="S525" s="3">
        <f>+dataMercanciaContenedores[[#This Row],[Toneladas en contenedores desembarcadas en exterior con carga]]+dataMercanciaContenedores[[#This Row],[Toneladas en contenedores desembarcadas en exterior vacíos]]</f>
        <v>0</v>
      </c>
      <c r="T525" s="3">
        <f>+dataMercanciaContenedores[[#This Row],[Toneladas en contenedores embarcadas en exterior con carga]]+dataMercanciaContenedores[[#This Row],[Toneladas en contenedores desembarcadas en exterior con carga]]</f>
        <v>0</v>
      </c>
      <c r="U525" s="3">
        <f>+dataMercanciaContenedores[[#This Row],[Toneladas en contenedores embarcadas en exterior vacíos]]+dataMercanciaContenedores[[#This Row],[Toneladas en contenedores desembarcadas en exterior vacíos]]</f>
        <v>0</v>
      </c>
      <c r="V525" s="3">
        <f>+dataMercanciaContenedores[[#This Row],[TOTAL toneladas en contenedores en exterior con carga]]+dataMercanciaContenedores[[#This Row],[TOTAL toneladas en contenedores en exterior vacíos]]</f>
        <v>0</v>
      </c>
      <c r="W525" s="3">
        <f>+dataMercanciaContenedores[[#This Row],[Toneladas en contenedores embarcadas en cabotaje con carga]]+dataMercanciaContenedores[[#This Row],[Toneladas en contenedores embarcadas en exterior con carga]]</f>
        <v>0</v>
      </c>
      <c r="X525" s="3">
        <f>+dataMercanciaContenedores[[#This Row],[Toneladas en contenedores embarcadas en cabotaje vacíos]]+dataMercanciaContenedores[[#This Row],[Toneladas en contenedores embarcadas en exterior vacíos]]</f>
        <v>0</v>
      </c>
      <c r="Y525" s="3">
        <f>+dataMercanciaContenedores[[#This Row],[TOTAL Toneladas en contenedores con carga embarcadas]]+dataMercanciaContenedores[[#This Row],[TOTAL Toneladas en contenedores vacíos embarcadas]]</f>
        <v>0</v>
      </c>
      <c r="Z525" s="3">
        <f>+dataMercanciaContenedores[[#This Row],[Toneladas en contenedores desembarcadas en cabotaje con carga]]+dataMercanciaContenedores[[#This Row],[Toneladas en contenedores desembarcadas en exterior con carga]]</f>
        <v>0</v>
      </c>
      <c r="AA525" s="3">
        <f>+dataMercanciaContenedores[[#This Row],[Toneladas en contenedores desembarcadas en cabotaje vacíos]]+dataMercanciaContenedores[[#This Row],[Toneladas en contenedores desembarcadas en exterior vacíos]]</f>
        <v>0</v>
      </c>
      <c r="AB525" s="3">
        <f>+dataMercanciaContenedores[[#This Row],[TOTAL Toneladas en contenedores con carga desembarcadas]]+dataMercanciaContenedores[[#This Row],[TOTAL Toneladas en contenedores vacíos desembarcadas]]</f>
        <v>0</v>
      </c>
      <c r="AC525" s="3">
        <f>+dataMercanciaContenedores[[#This Row],[TOTAL toneladas embarcadas en contenedor]]+dataMercanciaContenedores[[#This Row],[TOTAL toneladas desembarcadas en contenedor]]</f>
        <v>0</v>
      </c>
    </row>
    <row r="526" spans="1:29" hidden="1" x14ac:dyDescent="0.2">
      <c r="A526" s="1">
        <v>2021</v>
      </c>
      <c r="B526" s="1" t="s">
        <v>30</v>
      </c>
      <c r="C526" s="1" t="s">
        <v>40</v>
      </c>
      <c r="D526" s="1" t="s">
        <v>41</v>
      </c>
      <c r="E526" s="2">
        <v>0</v>
      </c>
      <c r="F526" s="2">
        <v>0</v>
      </c>
      <c r="G526" s="3">
        <f>+dataMercanciaContenedores[[#This Row],[Toneladas en contenedores embarcadas en cabotaje con carga]]+dataMercanciaContenedores[[#This Row],[Toneladas en contenedores embarcadas en cabotaje vacíos]]</f>
        <v>0</v>
      </c>
      <c r="H526" s="2">
        <v>0</v>
      </c>
      <c r="I526" s="2">
        <v>0</v>
      </c>
      <c r="J526" s="3">
        <f>+dataMercanciaContenedores[[#This Row],[Toneladas en contenedores desembarcadas en cabotaje con carga]]+dataMercanciaContenedores[[#This Row],[Toneladas en contenedores desembarcadas en cabotaje vacíos]]</f>
        <v>0</v>
      </c>
      <c r="K526" s="3">
        <f>+dataMercanciaContenedores[[#This Row],[Toneladas en contenedores embarcadas en cabotaje con carga]]+dataMercanciaContenedores[[#This Row],[Toneladas en contenedores desembarcadas en cabotaje con carga]]</f>
        <v>0</v>
      </c>
      <c r="L526" s="3">
        <f>+dataMercanciaContenedores[[#This Row],[Toneladas en contenedores embarcadas en cabotaje vacíos]]+dataMercanciaContenedores[[#This Row],[Toneladas en contenedores desembarcadas en cabotaje vacíos]]</f>
        <v>0</v>
      </c>
      <c r="M526" s="3">
        <f>+dataMercanciaContenedores[[#This Row],[TOTAL toneladas en contenedores en cabotaje con carga]]+dataMercanciaContenedores[[#This Row],[TOTAL toneladas en contenedores en cabotaje vacíos]]</f>
        <v>0</v>
      </c>
      <c r="N526" s="2">
        <v>0</v>
      </c>
      <c r="O526" s="2">
        <v>0</v>
      </c>
      <c r="P526" s="3">
        <f>+dataMercanciaContenedores[[#This Row],[Toneladas en contenedores embarcadas en exterior con carga]]+dataMercanciaContenedores[[#This Row],[Toneladas en contenedores embarcadas en exterior vacíos]]</f>
        <v>0</v>
      </c>
      <c r="Q526" s="2">
        <v>0</v>
      </c>
      <c r="R526" s="2">
        <v>0</v>
      </c>
      <c r="S526" s="3">
        <f>+dataMercanciaContenedores[[#This Row],[Toneladas en contenedores desembarcadas en exterior con carga]]+dataMercanciaContenedores[[#This Row],[Toneladas en contenedores desembarcadas en exterior vacíos]]</f>
        <v>0</v>
      </c>
      <c r="T526" s="3">
        <f>+dataMercanciaContenedores[[#This Row],[Toneladas en contenedores embarcadas en exterior con carga]]+dataMercanciaContenedores[[#This Row],[Toneladas en contenedores desembarcadas en exterior con carga]]</f>
        <v>0</v>
      </c>
      <c r="U526" s="3">
        <f>+dataMercanciaContenedores[[#This Row],[Toneladas en contenedores embarcadas en exterior vacíos]]+dataMercanciaContenedores[[#This Row],[Toneladas en contenedores desembarcadas en exterior vacíos]]</f>
        <v>0</v>
      </c>
      <c r="V526" s="3">
        <f>+dataMercanciaContenedores[[#This Row],[TOTAL toneladas en contenedores en exterior con carga]]+dataMercanciaContenedores[[#This Row],[TOTAL toneladas en contenedores en exterior vacíos]]</f>
        <v>0</v>
      </c>
      <c r="W526" s="3">
        <f>+dataMercanciaContenedores[[#This Row],[Toneladas en contenedores embarcadas en cabotaje con carga]]+dataMercanciaContenedores[[#This Row],[Toneladas en contenedores embarcadas en exterior con carga]]</f>
        <v>0</v>
      </c>
      <c r="X526" s="3">
        <f>+dataMercanciaContenedores[[#This Row],[Toneladas en contenedores embarcadas en cabotaje vacíos]]+dataMercanciaContenedores[[#This Row],[Toneladas en contenedores embarcadas en exterior vacíos]]</f>
        <v>0</v>
      </c>
      <c r="Y526" s="3">
        <f>+dataMercanciaContenedores[[#This Row],[TOTAL Toneladas en contenedores con carga embarcadas]]+dataMercanciaContenedores[[#This Row],[TOTAL Toneladas en contenedores vacíos embarcadas]]</f>
        <v>0</v>
      </c>
      <c r="Z526" s="3">
        <f>+dataMercanciaContenedores[[#This Row],[Toneladas en contenedores desembarcadas en cabotaje con carga]]+dataMercanciaContenedores[[#This Row],[Toneladas en contenedores desembarcadas en exterior con carga]]</f>
        <v>0</v>
      </c>
      <c r="AA526" s="3">
        <f>+dataMercanciaContenedores[[#This Row],[Toneladas en contenedores desembarcadas en cabotaje vacíos]]+dataMercanciaContenedores[[#This Row],[Toneladas en contenedores desembarcadas en exterior vacíos]]</f>
        <v>0</v>
      </c>
      <c r="AB526" s="3">
        <f>+dataMercanciaContenedores[[#This Row],[TOTAL Toneladas en contenedores con carga desembarcadas]]+dataMercanciaContenedores[[#This Row],[TOTAL Toneladas en contenedores vacíos desembarcadas]]</f>
        <v>0</v>
      </c>
      <c r="AC526" s="3">
        <f>+dataMercanciaContenedores[[#This Row],[TOTAL toneladas embarcadas en contenedor]]+dataMercanciaContenedores[[#This Row],[TOTAL toneladas desembarcadas en contenedor]]</f>
        <v>0</v>
      </c>
    </row>
    <row r="527" spans="1:29" hidden="1" x14ac:dyDescent="0.2">
      <c r="A527" s="1">
        <v>2021</v>
      </c>
      <c r="B527" s="1" t="s">
        <v>31</v>
      </c>
      <c r="C527" s="1" t="s">
        <v>40</v>
      </c>
      <c r="D527" s="1" t="s">
        <v>41</v>
      </c>
      <c r="E527" s="2">
        <v>566973</v>
      </c>
      <c r="F527" s="2">
        <v>327549</v>
      </c>
      <c r="G527" s="3">
        <f>+dataMercanciaContenedores[[#This Row],[Toneladas en contenedores embarcadas en cabotaje con carga]]+dataMercanciaContenedores[[#This Row],[Toneladas en contenedores embarcadas en cabotaje vacíos]]</f>
        <v>894522</v>
      </c>
      <c r="H527" s="2">
        <v>1887491</v>
      </c>
      <c r="I527" s="2">
        <v>20806</v>
      </c>
      <c r="J527" s="3">
        <f>+dataMercanciaContenedores[[#This Row],[Toneladas en contenedores desembarcadas en cabotaje con carga]]+dataMercanciaContenedores[[#This Row],[Toneladas en contenedores desembarcadas en cabotaje vacíos]]</f>
        <v>1908297</v>
      </c>
      <c r="K527" s="3">
        <f>+dataMercanciaContenedores[[#This Row],[Toneladas en contenedores embarcadas en cabotaje con carga]]+dataMercanciaContenedores[[#This Row],[Toneladas en contenedores desembarcadas en cabotaje con carga]]</f>
        <v>2454464</v>
      </c>
      <c r="L527" s="3">
        <f>+dataMercanciaContenedores[[#This Row],[Toneladas en contenedores embarcadas en cabotaje vacíos]]+dataMercanciaContenedores[[#This Row],[Toneladas en contenedores desembarcadas en cabotaje vacíos]]</f>
        <v>348355</v>
      </c>
      <c r="M527" s="3">
        <f>+dataMercanciaContenedores[[#This Row],[TOTAL toneladas en contenedores en cabotaje con carga]]+dataMercanciaContenedores[[#This Row],[TOTAL toneladas en contenedores en cabotaje vacíos]]</f>
        <v>2802819</v>
      </c>
      <c r="N527" s="2">
        <v>269730</v>
      </c>
      <c r="O527" s="2">
        <v>23674</v>
      </c>
      <c r="P527" s="3">
        <f>+dataMercanciaContenedores[[#This Row],[Toneladas en contenedores embarcadas en exterior con carga]]+dataMercanciaContenedores[[#This Row],[Toneladas en contenedores embarcadas en exterior vacíos]]</f>
        <v>293404</v>
      </c>
      <c r="Q527" s="2">
        <v>503565</v>
      </c>
      <c r="R527" s="2">
        <v>11618</v>
      </c>
      <c r="S527" s="3">
        <f>+dataMercanciaContenedores[[#This Row],[Toneladas en contenedores desembarcadas en exterior con carga]]+dataMercanciaContenedores[[#This Row],[Toneladas en contenedores desembarcadas en exterior vacíos]]</f>
        <v>515183</v>
      </c>
      <c r="T527" s="3">
        <f>+dataMercanciaContenedores[[#This Row],[Toneladas en contenedores embarcadas en exterior con carga]]+dataMercanciaContenedores[[#This Row],[Toneladas en contenedores desembarcadas en exterior con carga]]</f>
        <v>773295</v>
      </c>
      <c r="U527" s="3">
        <f>+dataMercanciaContenedores[[#This Row],[Toneladas en contenedores embarcadas en exterior vacíos]]+dataMercanciaContenedores[[#This Row],[Toneladas en contenedores desembarcadas en exterior vacíos]]</f>
        <v>35292</v>
      </c>
      <c r="V527" s="3">
        <f>+dataMercanciaContenedores[[#This Row],[TOTAL toneladas en contenedores en exterior con carga]]+dataMercanciaContenedores[[#This Row],[TOTAL toneladas en contenedores en exterior vacíos]]</f>
        <v>808587</v>
      </c>
      <c r="W527" s="3">
        <f>+dataMercanciaContenedores[[#This Row],[Toneladas en contenedores embarcadas en cabotaje con carga]]+dataMercanciaContenedores[[#This Row],[Toneladas en contenedores embarcadas en exterior con carga]]</f>
        <v>836703</v>
      </c>
      <c r="X527" s="3">
        <f>+dataMercanciaContenedores[[#This Row],[Toneladas en contenedores embarcadas en cabotaje vacíos]]+dataMercanciaContenedores[[#This Row],[Toneladas en contenedores embarcadas en exterior vacíos]]</f>
        <v>351223</v>
      </c>
      <c r="Y527" s="3">
        <f>+dataMercanciaContenedores[[#This Row],[TOTAL Toneladas en contenedores con carga embarcadas]]+dataMercanciaContenedores[[#This Row],[TOTAL Toneladas en contenedores vacíos embarcadas]]</f>
        <v>1187926</v>
      </c>
      <c r="Z527" s="3">
        <f>+dataMercanciaContenedores[[#This Row],[Toneladas en contenedores desembarcadas en cabotaje con carga]]+dataMercanciaContenedores[[#This Row],[Toneladas en contenedores desembarcadas en exterior con carga]]</f>
        <v>2391056</v>
      </c>
      <c r="AA527" s="3">
        <f>+dataMercanciaContenedores[[#This Row],[Toneladas en contenedores desembarcadas en cabotaje vacíos]]+dataMercanciaContenedores[[#This Row],[Toneladas en contenedores desembarcadas en exterior vacíos]]</f>
        <v>32424</v>
      </c>
      <c r="AB527" s="3">
        <f>+dataMercanciaContenedores[[#This Row],[TOTAL Toneladas en contenedores con carga desembarcadas]]+dataMercanciaContenedores[[#This Row],[TOTAL Toneladas en contenedores vacíos desembarcadas]]</f>
        <v>2423480</v>
      </c>
      <c r="AC527" s="3">
        <f>+dataMercanciaContenedores[[#This Row],[TOTAL toneladas embarcadas en contenedor]]+dataMercanciaContenedores[[#This Row],[TOTAL toneladas desembarcadas en contenedor]]</f>
        <v>3611406</v>
      </c>
    </row>
    <row r="528" spans="1:29" hidden="1" x14ac:dyDescent="0.2">
      <c r="A528" s="1">
        <v>2021</v>
      </c>
      <c r="B528" s="1" t="s">
        <v>32</v>
      </c>
      <c r="C528" s="1" t="s">
        <v>40</v>
      </c>
      <c r="D528" s="1" t="s">
        <v>41</v>
      </c>
      <c r="E528" s="2">
        <v>0</v>
      </c>
      <c r="F528" s="2">
        <v>0</v>
      </c>
      <c r="G528" s="3">
        <f>+dataMercanciaContenedores[[#This Row],[Toneladas en contenedores embarcadas en cabotaje con carga]]+dataMercanciaContenedores[[#This Row],[Toneladas en contenedores embarcadas en cabotaje vacíos]]</f>
        <v>0</v>
      </c>
      <c r="H528" s="2">
        <v>0</v>
      </c>
      <c r="I528" s="2">
        <v>0</v>
      </c>
      <c r="J528" s="3">
        <f>+dataMercanciaContenedores[[#This Row],[Toneladas en contenedores desembarcadas en cabotaje con carga]]+dataMercanciaContenedores[[#This Row],[Toneladas en contenedores desembarcadas en cabotaje vacíos]]</f>
        <v>0</v>
      </c>
      <c r="K528" s="3">
        <f>+dataMercanciaContenedores[[#This Row],[Toneladas en contenedores embarcadas en cabotaje con carga]]+dataMercanciaContenedores[[#This Row],[Toneladas en contenedores desembarcadas en cabotaje con carga]]</f>
        <v>0</v>
      </c>
      <c r="L528" s="3">
        <f>+dataMercanciaContenedores[[#This Row],[Toneladas en contenedores embarcadas en cabotaje vacíos]]+dataMercanciaContenedores[[#This Row],[Toneladas en contenedores desembarcadas en cabotaje vacíos]]</f>
        <v>0</v>
      </c>
      <c r="M528" s="3">
        <f>+dataMercanciaContenedores[[#This Row],[TOTAL toneladas en contenedores en cabotaje con carga]]+dataMercanciaContenedores[[#This Row],[TOTAL toneladas en contenedores en cabotaje vacíos]]</f>
        <v>0</v>
      </c>
      <c r="N528" s="2">
        <v>262802</v>
      </c>
      <c r="O528" s="2">
        <v>1316</v>
      </c>
      <c r="P528" s="3">
        <f>+dataMercanciaContenedores[[#This Row],[Toneladas en contenedores embarcadas en exterior con carga]]+dataMercanciaContenedores[[#This Row],[Toneladas en contenedores embarcadas en exterior vacíos]]</f>
        <v>264118</v>
      </c>
      <c r="Q528" s="2">
        <v>147332</v>
      </c>
      <c r="R528" s="2">
        <v>15717</v>
      </c>
      <c r="S528" s="3">
        <f>+dataMercanciaContenedores[[#This Row],[Toneladas en contenedores desembarcadas en exterior con carga]]+dataMercanciaContenedores[[#This Row],[Toneladas en contenedores desembarcadas en exterior vacíos]]</f>
        <v>163049</v>
      </c>
      <c r="T528" s="3">
        <f>+dataMercanciaContenedores[[#This Row],[Toneladas en contenedores embarcadas en exterior con carga]]+dataMercanciaContenedores[[#This Row],[Toneladas en contenedores desembarcadas en exterior con carga]]</f>
        <v>410134</v>
      </c>
      <c r="U528" s="3">
        <f>+dataMercanciaContenedores[[#This Row],[Toneladas en contenedores embarcadas en exterior vacíos]]+dataMercanciaContenedores[[#This Row],[Toneladas en contenedores desembarcadas en exterior vacíos]]</f>
        <v>17033</v>
      </c>
      <c r="V528" s="3">
        <f>+dataMercanciaContenedores[[#This Row],[TOTAL toneladas en contenedores en exterior con carga]]+dataMercanciaContenedores[[#This Row],[TOTAL toneladas en contenedores en exterior vacíos]]</f>
        <v>427167</v>
      </c>
      <c r="W528" s="3">
        <f>+dataMercanciaContenedores[[#This Row],[Toneladas en contenedores embarcadas en cabotaje con carga]]+dataMercanciaContenedores[[#This Row],[Toneladas en contenedores embarcadas en exterior con carga]]</f>
        <v>262802</v>
      </c>
      <c r="X528" s="3">
        <f>+dataMercanciaContenedores[[#This Row],[Toneladas en contenedores embarcadas en cabotaje vacíos]]+dataMercanciaContenedores[[#This Row],[Toneladas en contenedores embarcadas en exterior vacíos]]</f>
        <v>1316</v>
      </c>
      <c r="Y528" s="3">
        <f>+dataMercanciaContenedores[[#This Row],[TOTAL Toneladas en contenedores con carga embarcadas]]+dataMercanciaContenedores[[#This Row],[TOTAL Toneladas en contenedores vacíos embarcadas]]</f>
        <v>264118</v>
      </c>
      <c r="Z528" s="3">
        <f>+dataMercanciaContenedores[[#This Row],[Toneladas en contenedores desembarcadas en cabotaje con carga]]+dataMercanciaContenedores[[#This Row],[Toneladas en contenedores desembarcadas en exterior con carga]]</f>
        <v>147332</v>
      </c>
      <c r="AA528" s="3">
        <f>+dataMercanciaContenedores[[#This Row],[Toneladas en contenedores desembarcadas en cabotaje vacíos]]+dataMercanciaContenedores[[#This Row],[Toneladas en contenedores desembarcadas en exterior vacíos]]</f>
        <v>15717</v>
      </c>
      <c r="AB528" s="3">
        <f>+dataMercanciaContenedores[[#This Row],[TOTAL Toneladas en contenedores con carga desembarcadas]]+dataMercanciaContenedores[[#This Row],[TOTAL Toneladas en contenedores vacíos desembarcadas]]</f>
        <v>163049</v>
      </c>
      <c r="AC528" s="3">
        <f>+dataMercanciaContenedores[[#This Row],[TOTAL toneladas embarcadas en contenedor]]+dataMercanciaContenedores[[#This Row],[TOTAL toneladas desembarcadas en contenedor]]</f>
        <v>427167</v>
      </c>
    </row>
    <row r="529" spans="1:29" hidden="1" x14ac:dyDescent="0.2">
      <c r="A529" s="1">
        <v>2021</v>
      </c>
      <c r="B529" s="1" t="s">
        <v>33</v>
      </c>
      <c r="C529" s="1" t="s">
        <v>40</v>
      </c>
      <c r="D529" s="1" t="s">
        <v>41</v>
      </c>
      <c r="E529" s="2">
        <v>751662</v>
      </c>
      <c r="F529" s="2">
        <v>585</v>
      </c>
      <c r="G529" s="3">
        <f>+dataMercanciaContenedores[[#This Row],[Toneladas en contenedores embarcadas en cabotaje con carga]]+dataMercanciaContenedores[[#This Row],[Toneladas en contenedores embarcadas en cabotaje vacíos]]</f>
        <v>752247</v>
      </c>
      <c r="H529" s="2">
        <v>96300</v>
      </c>
      <c r="I529" s="2">
        <v>132726</v>
      </c>
      <c r="J529" s="3">
        <f>+dataMercanciaContenedores[[#This Row],[Toneladas en contenedores desembarcadas en cabotaje con carga]]+dataMercanciaContenedores[[#This Row],[Toneladas en contenedores desembarcadas en cabotaje vacíos]]</f>
        <v>229026</v>
      </c>
      <c r="K529" s="3">
        <f>+dataMercanciaContenedores[[#This Row],[Toneladas en contenedores embarcadas en cabotaje con carga]]+dataMercanciaContenedores[[#This Row],[Toneladas en contenedores desembarcadas en cabotaje con carga]]</f>
        <v>847962</v>
      </c>
      <c r="L529" s="3">
        <f>+dataMercanciaContenedores[[#This Row],[Toneladas en contenedores embarcadas en cabotaje vacíos]]+dataMercanciaContenedores[[#This Row],[Toneladas en contenedores desembarcadas en cabotaje vacíos]]</f>
        <v>133311</v>
      </c>
      <c r="M529" s="3">
        <f>+dataMercanciaContenedores[[#This Row],[TOTAL toneladas en contenedores en cabotaje con carga]]+dataMercanciaContenedores[[#This Row],[TOTAL toneladas en contenedores en cabotaje vacíos]]</f>
        <v>981273</v>
      </c>
      <c r="N529" s="2">
        <v>10400</v>
      </c>
      <c r="O529" s="2">
        <v>0</v>
      </c>
      <c r="P529" s="3">
        <f>+dataMercanciaContenedores[[#This Row],[Toneladas en contenedores embarcadas en exterior con carga]]+dataMercanciaContenedores[[#This Row],[Toneladas en contenedores embarcadas en exterior vacíos]]</f>
        <v>10400</v>
      </c>
      <c r="Q529" s="2">
        <v>8268</v>
      </c>
      <c r="R529" s="2">
        <v>0</v>
      </c>
      <c r="S529" s="3">
        <f>+dataMercanciaContenedores[[#This Row],[Toneladas en contenedores desembarcadas en exterior con carga]]+dataMercanciaContenedores[[#This Row],[Toneladas en contenedores desembarcadas en exterior vacíos]]</f>
        <v>8268</v>
      </c>
      <c r="T529" s="3">
        <f>+dataMercanciaContenedores[[#This Row],[Toneladas en contenedores embarcadas en exterior con carga]]+dataMercanciaContenedores[[#This Row],[Toneladas en contenedores desembarcadas en exterior con carga]]</f>
        <v>18668</v>
      </c>
      <c r="U529" s="3">
        <f>+dataMercanciaContenedores[[#This Row],[Toneladas en contenedores embarcadas en exterior vacíos]]+dataMercanciaContenedores[[#This Row],[Toneladas en contenedores desembarcadas en exterior vacíos]]</f>
        <v>0</v>
      </c>
      <c r="V529" s="3">
        <f>+dataMercanciaContenedores[[#This Row],[TOTAL toneladas en contenedores en exterior con carga]]+dataMercanciaContenedores[[#This Row],[TOTAL toneladas en contenedores en exterior vacíos]]</f>
        <v>18668</v>
      </c>
      <c r="W529" s="3">
        <f>+dataMercanciaContenedores[[#This Row],[Toneladas en contenedores embarcadas en cabotaje con carga]]+dataMercanciaContenedores[[#This Row],[Toneladas en contenedores embarcadas en exterior con carga]]</f>
        <v>762062</v>
      </c>
      <c r="X529" s="3">
        <f>+dataMercanciaContenedores[[#This Row],[Toneladas en contenedores embarcadas en cabotaje vacíos]]+dataMercanciaContenedores[[#This Row],[Toneladas en contenedores embarcadas en exterior vacíos]]</f>
        <v>585</v>
      </c>
      <c r="Y529" s="3">
        <f>+dataMercanciaContenedores[[#This Row],[TOTAL Toneladas en contenedores con carga embarcadas]]+dataMercanciaContenedores[[#This Row],[TOTAL Toneladas en contenedores vacíos embarcadas]]</f>
        <v>762647</v>
      </c>
      <c r="Z529" s="3">
        <f>+dataMercanciaContenedores[[#This Row],[Toneladas en contenedores desembarcadas en cabotaje con carga]]+dataMercanciaContenedores[[#This Row],[Toneladas en contenedores desembarcadas en exterior con carga]]</f>
        <v>104568</v>
      </c>
      <c r="AA529" s="3">
        <f>+dataMercanciaContenedores[[#This Row],[Toneladas en contenedores desembarcadas en cabotaje vacíos]]+dataMercanciaContenedores[[#This Row],[Toneladas en contenedores desembarcadas en exterior vacíos]]</f>
        <v>132726</v>
      </c>
      <c r="AB529" s="3">
        <f>+dataMercanciaContenedores[[#This Row],[TOTAL Toneladas en contenedores con carga desembarcadas]]+dataMercanciaContenedores[[#This Row],[TOTAL Toneladas en contenedores vacíos desembarcadas]]</f>
        <v>237294</v>
      </c>
      <c r="AC529" s="3">
        <f>+dataMercanciaContenedores[[#This Row],[TOTAL toneladas embarcadas en contenedor]]+dataMercanciaContenedores[[#This Row],[TOTAL toneladas desembarcadas en contenedor]]</f>
        <v>999941</v>
      </c>
    </row>
    <row r="530" spans="1:29" hidden="1" x14ac:dyDescent="0.2">
      <c r="A530" s="1">
        <v>2021</v>
      </c>
      <c r="B530" s="1" t="s">
        <v>34</v>
      </c>
      <c r="C530" s="1" t="s">
        <v>40</v>
      </c>
      <c r="D530" s="1" t="s">
        <v>41</v>
      </c>
      <c r="E530" s="2">
        <v>30260</v>
      </c>
      <c r="F530" s="2">
        <v>7456</v>
      </c>
      <c r="G530" s="3">
        <f>+dataMercanciaContenedores[[#This Row],[Toneladas en contenedores embarcadas en cabotaje con carga]]+dataMercanciaContenedores[[#This Row],[Toneladas en contenedores embarcadas en cabotaje vacíos]]</f>
        <v>37716</v>
      </c>
      <c r="H530" s="2">
        <v>14797</v>
      </c>
      <c r="I530" s="2">
        <v>4191</v>
      </c>
      <c r="J530" s="3">
        <f>+dataMercanciaContenedores[[#This Row],[Toneladas en contenedores desembarcadas en cabotaje con carga]]+dataMercanciaContenedores[[#This Row],[Toneladas en contenedores desembarcadas en cabotaje vacíos]]</f>
        <v>18988</v>
      </c>
      <c r="K530" s="3">
        <f>+dataMercanciaContenedores[[#This Row],[Toneladas en contenedores embarcadas en cabotaje con carga]]+dataMercanciaContenedores[[#This Row],[Toneladas en contenedores desembarcadas en cabotaje con carga]]</f>
        <v>45057</v>
      </c>
      <c r="L530" s="3">
        <f>+dataMercanciaContenedores[[#This Row],[Toneladas en contenedores embarcadas en cabotaje vacíos]]+dataMercanciaContenedores[[#This Row],[Toneladas en contenedores desembarcadas en cabotaje vacíos]]</f>
        <v>11647</v>
      </c>
      <c r="M530" s="3">
        <f>+dataMercanciaContenedores[[#This Row],[TOTAL toneladas en contenedores en cabotaje con carga]]+dataMercanciaContenedores[[#This Row],[TOTAL toneladas en contenedores en cabotaje vacíos]]</f>
        <v>56704</v>
      </c>
      <c r="N530" s="2">
        <v>183652</v>
      </c>
      <c r="O530" s="2">
        <v>11774</v>
      </c>
      <c r="P530" s="3">
        <f>+dataMercanciaContenedores[[#This Row],[Toneladas en contenedores embarcadas en exterior con carga]]+dataMercanciaContenedores[[#This Row],[Toneladas en contenedores embarcadas en exterior vacíos]]</f>
        <v>195426</v>
      </c>
      <c r="Q530" s="2">
        <v>220260</v>
      </c>
      <c r="R530" s="2">
        <v>17371</v>
      </c>
      <c r="S530" s="3">
        <f>+dataMercanciaContenedores[[#This Row],[Toneladas en contenedores desembarcadas en exterior con carga]]+dataMercanciaContenedores[[#This Row],[Toneladas en contenedores desembarcadas en exterior vacíos]]</f>
        <v>237631</v>
      </c>
      <c r="T530" s="3">
        <f>+dataMercanciaContenedores[[#This Row],[Toneladas en contenedores embarcadas en exterior con carga]]+dataMercanciaContenedores[[#This Row],[Toneladas en contenedores desembarcadas en exterior con carga]]</f>
        <v>403912</v>
      </c>
      <c r="U530" s="3">
        <f>+dataMercanciaContenedores[[#This Row],[Toneladas en contenedores embarcadas en exterior vacíos]]+dataMercanciaContenedores[[#This Row],[Toneladas en contenedores desembarcadas en exterior vacíos]]</f>
        <v>29145</v>
      </c>
      <c r="V530" s="3">
        <f>+dataMercanciaContenedores[[#This Row],[TOTAL toneladas en contenedores en exterior con carga]]+dataMercanciaContenedores[[#This Row],[TOTAL toneladas en contenedores en exterior vacíos]]</f>
        <v>433057</v>
      </c>
      <c r="W530" s="3">
        <f>+dataMercanciaContenedores[[#This Row],[Toneladas en contenedores embarcadas en cabotaje con carga]]+dataMercanciaContenedores[[#This Row],[Toneladas en contenedores embarcadas en exterior con carga]]</f>
        <v>213912</v>
      </c>
      <c r="X530" s="3">
        <f>+dataMercanciaContenedores[[#This Row],[Toneladas en contenedores embarcadas en cabotaje vacíos]]+dataMercanciaContenedores[[#This Row],[Toneladas en contenedores embarcadas en exterior vacíos]]</f>
        <v>19230</v>
      </c>
      <c r="Y530" s="3">
        <f>+dataMercanciaContenedores[[#This Row],[TOTAL Toneladas en contenedores con carga embarcadas]]+dataMercanciaContenedores[[#This Row],[TOTAL Toneladas en contenedores vacíos embarcadas]]</f>
        <v>233142</v>
      </c>
      <c r="Z530" s="3">
        <f>+dataMercanciaContenedores[[#This Row],[Toneladas en contenedores desembarcadas en cabotaje con carga]]+dataMercanciaContenedores[[#This Row],[Toneladas en contenedores desembarcadas en exterior con carga]]</f>
        <v>235057</v>
      </c>
      <c r="AA530" s="3">
        <f>+dataMercanciaContenedores[[#This Row],[Toneladas en contenedores desembarcadas en cabotaje vacíos]]+dataMercanciaContenedores[[#This Row],[Toneladas en contenedores desembarcadas en exterior vacíos]]</f>
        <v>21562</v>
      </c>
      <c r="AB530" s="3">
        <f>+dataMercanciaContenedores[[#This Row],[TOTAL Toneladas en contenedores con carga desembarcadas]]+dataMercanciaContenedores[[#This Row],[TOTAL Toneladas en contenedores vacíos desembarcadas]]</f>
        <v>256619</v>
      </c>
      <c r="AC530" s="3">
        <f>+dataMercanciaContenedores[[#This Row],[TOTAL toneladas embarcadas en contenedor]]+dataMercanciaContenedores[[#This Row],[TOTAL toneladas desembarcadas en contenedor]]</f>
        <v>489761</v>
      </c>
    </row>
    <row r="531" spans="1:29" hidden="1" x14ac:dyDescent="0.2">
      <c r="A531" s="1">
        <v>2021</v>
      </c>
      <c r="B531" s="1" t="s">
        <v>35</v>
      </c>
      <c r="C531" s="1" t="s">
        <v>40</v>
      </c>
      <c r="D531" s="1" t="s">
        <v>41</v>
      </c>
      <c r="E531" s="2">
        <v>1953457</v>
      </c>
      <c r="F531" s="2">
        <v>69914</v>
      </c>
      <c r="G531" s="3">
        <f>+dataMercanciaContenedores[[#This Row],[Toneladas en contenedores embarcadas en cabotaje con carga]]+dataMercanciaContenedores[[#This Row],[Toneladas en contenedores embarcadas en cabotaje vacíos]]</f>
        <v>2023371</v>
      </c>
      <c r="H531" s="2">
        <v>1130400</v>
      </c>
      <c r="I531" s="2">
        <v>203335</v>
      </c>
      <c r="J531" s="3">
        <f>+dataMercanciaContenedores[[#This Row],[Toneladas en contenedores desembarcadas en cabotaje con carga]]+dataMercanciaContenedores[[#This Row],[Toneladas en contenedores desembarcadas en cabotaje vacíos]]</f>
        <v>1333735</v>
      </c>
      <c r="K531" s="3">
        <f>+dataMercanciaContenedores[[#This Row],[Toneladas en contenedores embarcadas en cabotaje con carga]]+dataMercanciaContenedores[[#This Row],[Toneladas en contenedores desembarcadas en cabotaje con carga]]</f>
        <v>3083857</v>
      </c>
      <c r="L531" s="3">
        <f>+dataMercanciaContenedores[[#This Row],[Toneladas en contenedores embarcadas en cabotaje vacíos]]+dataMercanciaContenedores[[#This Row],[Toneladas en contenedores desembarcadas en cabotaje vacíos]]</f>
        <v>273249</v>
      </c>
      <c r="M531" s="3">
        <f>+dataMercanciaContenedores[[#This Row],[TOTAL toneladas en contenedores en cabotaje con carga]]+dataMercanciaContenedores[[#This Row],[TOTAL toneladas en contenedores en cabotaje vacíos]]</f>
        <v>3357106</v>
      </c>
      <c r="N531" s="2">
        <v>33155622</v>
      </c>
      <c r="O531" s="2">
        <v>902901</v>
      </c>
      <c r="P531" s="3">
        <f>+dataMercanciaContenedores[[#This Row],[Toneladas en contenedores embarcadas en exterior con carga]]+dataMercanciaContenedores[[#This Row],[Toneladas en contenedores embarcadas en exterior vacíos]]</f>
        <v>34058523</v>
      </c>
      <c r="Q531" s="2">
        <v>25265957</v>
      </c>
      <c r="R531" s="2">
        <v>1335645</v>
      </c>
      <c r="S531" s="3">
        <f>+dataMercanciaContenedores[[#This Row],[Toneladas en contenedores desembarcadas en exterior con carga]]+dataMercanciaContenedores[[#This Row],[Toneladas en contenedores desembarcadas en exterior vacíos]]</f>
        <v>26601602</v>
      </c>
      <c r="T531" s="3">
        <f>+dataMercanciaContenedores[[#This Row],[Toneladas en contenedores embarcadas en exterior con carga]]+dataMercanciaContenedores[[#This Row],[Toneladas en contenedores desembarcadas en exterior con carga]]</f>
        <v>58421579</v>
      </c>
      <c r="U531" s="3">
        <f>+dataMercanciaContenedores[[#This Row],[Toneladas en contenedores embarcadas en exterior vacíos]]+dataMercanciaContenedores[[#This Row],[Toneladas en contenedores desembarcadas en exterior vacíos]]</f>
        <v>2238546</v>
      </c>
      <c r="V531" s="3">
        <f>+dataMercanciaContenedores[[#This Row],[TOTAL toneladas en contenedores en exterior con carga]]+dataMercanciaContenedores[[#This Row],[TOTAL toneladas en contenedores en exterior vacíos]]</f>
        <v>60660125</v>
      </c>
      <c r="W531" s="3">
        <f>+dataMercanciaContenedores[[#This Row],[Toneladas en contenedores embarcadas en cabotaje con carga]]+dataMercanciaContenedores[[#This Row],[Toneladas en contenedores embarcadas en exterior con carga]]</f>
        <v>35109079</v>
      </c>
      <c r="X531" s="3">
        <f>+dataMercanciaContenedores[[#This Row],[Toneladas en contenedores embarcadas en cabotaje vacíos]]+dataMercanciaContenedores[[#This Row],[Toneladas en contenedores embarcadas en exterior vacíos]]</f>
        <v>972815</v>
      </c>
      <c r="Y531" s="3">
        <f>+dataMercanciaContenedores[[#This Row],[TOTAL Toneladas en contenedores con carga embarcadas]]+dataMercanciaContenedores[[#This Row],[TOTAL Toneladas en contenedores vacíos embarcadas]]</f>
        <v>36081894</v>
      </c>
      <c r="Z531" s="3">
        <f>+dataMercanciaContenedores[[#This Row],[Toneladas en contenedores desembarcadas en cabotaje con carga]]+dataMercanciaContenedores[[#This Row],[Toneladas en contenedores desembarcadas en exterior con carga]]</f>
        <v>26396357</v>
      </c>
      <c r="AA531" s="3">
        <f>+dataMercanciaContenedores[[#This Row],[Toneladas en contenedores desembarcadas en cabotaje vacíos]]+dataMercanciaContenedores[[#This Row],[Toneladas en contenedores desembarcadas en exterior vacíos]]</f>
        <v>1538980</v>
      </c>
      <c r="AB531" s="3">
        <f>+dataMercanciaContenedores[[#This Row],[TOTAL Toneladas en contenedores con carga desembarcadas]]+dataMercanciaContenedores[[#This Row],[TOTAL Toneladas en contenedores vacíos desembarcadas]]</f>
        <v>27935337</v>
      </c>
      <c r="AC531" s="3">
        <f>+dataMercanciaContenedores[[#This Row],[TOTAL toneladas embarcadas en contenedor]]+dataMercanciaContenedores[[#This Row],[TOTAL toneladas desembarcadas en contenedor]]</f>
        <v>64017231</v>
      </c>
    </row>
    <row r="532" spans="1:29" hidden="1" x14ac:dyDescent="0.2">
      <c r="A532" s="1">
        <v>2021</v>
      </c>
      <c r="B532" s="1" t="s">
        <v>36</v>
      </c>
      <c r="C532" s="1" t="s">
        <v>40</v>
      </c>
      <c r="D532" s="1" t="s">
        <v>41</v>
      </c>
      <c r="E532" s="2">
        <v>37486.716</v>
      </c>
      <c r="F532" s="2">
        <v>5718.9499999999989</v>
      </c>
      <c r="G532" s="3">
        <f>+dataMercanciaContenedores[[#This Row],[Toneladas en contenedores embarcadas en cabotaje con carga]]+dataMercanciaContenedores[[#This Row],[Toneladas en contenedores embarcadas en cabotaje vacíos]]</f>
        <v>43205.665999999997</v>
      </c>
      <c r="H532" s="2">
        <v>3739.8469999999998</v>
      </c>
      <c r="I532" s="2">
        <v>17842</v>
      </c>
      <c r="J532" s="3">
        <f>+dataMercanciaContenedores[[#This Row],[Toneladas en contenedores desembarcadas en cabotaje con carga]]+dataMercanciaContenedores[[#This Row],[Toneladas en contenedores desembarcadas en cabotaje vacíos]]</f>
        <v>21581.847000000002</v>
      </c>
      <c r="K532" s="3">
        <f>+dataMercanciaContenedores[[#This Row],[Toneladas en contenedores embarcadas en cabotaje con carga]]+dataMercanciaContenedores[[#This Row],[Toneladas en contenedores desembarcadas en cabotaje con carga]]</f>
        <v>41226.563000000002</v>
      </c>
      <c r="L532" s="3">
        <f>+dataMercanciaContenedores[[#This Row],[Toneladas en contenedores embarcadas en cabotaje vacíos]]+dataMercanciaContenedores[[#This Row],[Toneladas en contenedores desembarcadas en cabotaje vacíos]]</f>
        <v>23560.949999999997</v>
      </c>
      <c r="M532" s="3">
        <f>+dataMercanciaContenedores[[#This Row],[TOTAL toneladas en contenedores en cabotaje con carga]]+dataMercanciaContenedores[[#This Row],[TOTAL toneladas en contenedores en cabotaje vacíos]]</f>
        <v>64787.512999999999</v>
      </c>
      <c r="N532" s="2">
        <v>1400527.0469999961</v>
      </c>
      <c r="O532" s="2">
        <v>40812</v>
      </c>
      <c r="P532" s="3">
        <f>+dataMercanciaContenedores[[#This Row],[Toneladas en contenedores embarcadas en exterior con carga]]+dataMercanciaContenedores[[#This Row],[Toneladas en contenedores embarcadas en exterior vacíos]]</f>
        <v>1441339.0469999961</v>
      </c>
      <c r="Q532" s="2">
        <v>1440812</v>
      </c>
      <c r="R532" s="2">
        <v>39364</v>
      </c>
      <c r="S532" s="3">
        <f>+dataMercanciaContenedores[[#This Row],[Toneladas en contenedores desembarcadas en exterior con carga]]+dataMercanciaContenedores[[#This Row],[Toneladas en contenedores desembarcadas en exterior vacíos]]</f>
        <v>1480176</v>
      </c>
      <c r="T532" s="3">
        <f>+dataMercanciaContenedores[[#This Row],[Toneladas en contenedores embarcadas en exterior con carga]]+dataMercanciaContenedores[[#This Row],[Toneladas en contenedores desembarcadas en exterior con carga]]</f>
        <v>2841339.0469999961</v>
      </c>
      <c r="U532" s="3">
        <f>+dataMercanciaContenedores[[#This Row],[Toneladas en contenedores embarcadas en exterior vacíos]]+dataMercanciaContenedores[[#This Row],[Toneladas en contenedores desembarcadas en exterior vacíos]]</f>
        <v>80176</v>
      </c>
      <c r="V532" s="3">
        <f>+dataMercanciaContenedores[[#This Row],[TOTAL toneladas en contenedores en exterior con carga]]+dataMercanciaContenedores[[#This Row],[TOTAL toneladas en contenedores en exterior vacíos]]</f>
        <v>2921515.0469999961</v>
      </c>
      <c r="W532" s="3">
        <f>+dataMercanciaContenedores[[#This Row],[Toneladas en contenedores embarcadas en cabotaje con carga]]+dataMercanciaContenedores[[#This Row],[Toneladas en contenedores embarcadas en exterior con carga]]</f>
        <v>1438013.7629999961</v>
      </c>
      <c r="X532" s="3">
        <f>+dataMercanciaContenedores[[#This Row],[Toneladas en contenedores embarcadas en cabotaje vacíos]]+dataMercanciaContenedores[[#This Row],[Toneladas en contenedores embarcadas en exterior vacíos]]</f>
        <v>46530.95</v>
      </c>
      <c r="Y532" s="3">
        <f>+dataMercanciaContenedores[[#This Row],[TOTAL Toneladas en contenedores con carga embarcadas]]+dataMercanciaContenedores[[#This Row],[TOTAL Toneladas en contenedores vacíos embarcadas]]</f>
        <v>1484544.712999996</v>
      </c>
      <c r="Z532" s="3">
        <f>+dataMercanciaContenedores[[#This Row],[Toneladas en contenedores desembarcadas en cabotaje con carga]]+dataMercanciaContenedores[[#This Row],[Toneladas en contenedores desembarcadas en exterior con carga]]</f>
        <v>1444551.8470000001</v>
      </c>
      <c r="AA532" s="3">
        <f>+dataMercanciaContenedores[[#This Row],[Toneladas en contenedores desembarcadas en cabotaje vacíos]]+dataMercanciaContenedores[[#This Row],[Toneladas en contenedores desembarcadas en exterior vacíos]]</f>
        <v>57206</v>
      </c>
      <c r="AB532" s="3">
        <f>+dataMercanciaContenedores[[#This Row],[TOTAL Toneladas en contenedores con carga desembarcadas]]+dataMercanciaContenedores[[#This Row],[TOTAL Toneladas en contenedores vacíos desembarcadas]]</f>
        <v>1501757.8470000001</v>
      </c>
      <c r="AC532" s="3">
        <f>+dataMercanciaContenedores[[#This Row],[TOTAL toneladas embarcadas en contenedor]]+dataMercanciaContenedores[[#This Row],[TOTAL toneladas desembarcadas en contenedor]]</f>
        <v>2986302.5599999959</v>
      </c>
    </row>
    <row r="533" spans="1:29" hidden="1" x14ac:dyDescent="0.2">
      <c r="A533" s="1">
        <v>2021</v>
      </c>
      <c r="B533" s="1" t="s">
        <v>37</v>
      </c>
      <c r="C533" s="1" t="s">
        <v>40</v>
      </c>
      <c r="D533" s="1" t="s">
        <v>41</v>
      </c>
      <c r="E533" s="2">
        <v>212388</v>
      </c>
      <c r="F533" s="2">
        <v>339</v>
      </c>
      <c r="G533" s="3">
        <f>+dataMercanciaContenedores[[#This Row],[Toneladas en contenedores embarcadas en cabotaje con carga]]+dataMercanciaContenedores[[#This Row],[Toneladas en contenedores embarcadas en cabotaje vacíos]]</f>
        <v>212727</v>
      </c>
      <c r="H533" s="2">
        <v>28137</v>
      </c>
      <c r="I533" s="2">
        <v>28087</v>
      </c>
      <c r="J533" s="3">
        <f>+dataMercanciaContenedores[[#This Row],[Toneladas en contenedores desembarcadas en cabotaje con carga]]+dataMercanciaContenedores[[#This Row],[Toneladas en contenedores desembarcadas en cabotaje vacíos]]</f>
        <v>56224</v>
      </c>
      <c r="K533" s="3">
        <f>+dataMercanciaContenedores[[#This Row],[Toneladas en contenedores embarcadas en cabotaje con carga]]+dataMercanciaContenedores[[#This Row],[Toneladas en contenedores desembarcadas en cabotaje con carga]]</f>
        <v>240525</v>
      </c>
      <c r="L533" s="3">
        <f>+dataMercanciaContenedores[[#This Row],[Toneladas en contenedores embarcadas en cabotaje vacíos]]+dataMercanciaContenedores[[#This Row],[Toneladas en contenedores desembarcadas en cabotaje vacíos]]</f>
        <v>28426</v>
      </c>
      <c r="M533" s="3">
        <f>+dataMercanciaContenedores[[#This Row],[TOTAL toneladas en contenedores en cabotaje con carga]]+dataMercanciaContenedores[[#This Row],[TOTAL toneladas en contenedores en cabotaje vacíos]]</f>
        <v>268951</v>
      </c>
      <c r="N533" s="2">
        <v>11935</v>
      </c>
      <c r="O533" s="2">
        <v>18</v>
      </c>
      <c r="P533" s="3">
        <f>+dataMercanciaContenedores[[#This Row],[Toneladas en contenedores embarcadas en exterior con carga]]+dataMercanciaContenedores[[#This Row],[Toneladas en contenedores embarcadas en exterior vacíos]]</f>
        <v>11953</v>
      </c>
      <c r="Q533" s="2">
        <v>13177</v>
      </c>
      <c r="R533" s="2">
        <v>0</v>
      </c>
      <c r="S533" s="3">
        <f>+dataMercanciaContenedores[[#This Row],[Toneladas en contenedores desembarcadas en exterior con carga]]+dataMercanciaContenedores[[#This Row],[Toneladas en contenedores desembarcadas en exterior vacíos]]</f>
        <v>13177</v>
      </c>
      <c r="T533" s="3">
        <f>+dataMercanciaContenedores[[#This Row],[Toneladas en contenedores embarcadas en exterior con carga]]+dataMercanciaContenedores[[#This Row],[Toneladas en contenedores desembarcadas en exterior con carga]]</f>
        <v>25112</v>
      </c>
      <c r="U533" s="3">
        <f>+dataMercanciaContenedores[[#This Row],[Toneladas en contenedores embarcadas en exterior vacíos]]+dataMercanciaContenedores[[#This Row],[Toneladas en contenedores desembarcadas en exterior vacíos]]</f>
        <v>18</v>
      </c>
      <c r="V533" s="3">
        <f>+dataMercanciaContenedores[[#This Row],[TOTAL toneladas en contenedores en exterior con carga]]+dataMercanciaContenedores[[#This Row],[TOTAL toneladas en contenedores en exterior vacíos]]</f>
        <v>25130</v>
      </c>
      <c r="W533" s="3">
        <f>+dataMercanciaContenedores[[#This Row],[Toneladas en contenedores embarcadas en cabotaje con carga]]+dataMercanciaContenedores[[#This Row],[Toneladas en contenedores embarcadas en exterior con carga]]</f>
        <v>224323</v>
      </c>
      <c r="X533" s="3">
        <f>+dataMercanciaContenedores[[#This Row],[Toneladas en contenedores embarcadas en cabotaje vacíos]]+dataMercanciaContenedores[[#This Row],[Toneladas en contenedores embarcadas en exterior vacíos]]</f>
        <v>357</v>
      </c>
      <c r="Y533" s="3">
        <f>+dataMercanciaContenedores[[#This Row],[TOTAL Toneladas en contenedores con carga embarcadas]]+dataMercanciaContenedores[[#This Row],[TOTAL Toneladas en contenedores vacíos embarcadas]]</f>
        <v>224680</v>
      </c>
      <c r="Z533" s="3">
        <f>+dataMercanciaContenedores[[#This Row],[Toneladas en contenedores desembarcadas en cabotaje con carga]]+dataMercanciaContenedores[[#This Row],[Toneladas en contenedores desembarcadas en exterior con carga]]</f>
        <v>41314</v>
      </c>
      <c r="AA533" s="3">
        <f>+dataMercanciaContenedores[[#This Row],[Toneladas en contenedores desembarcadas en cabotaje vacíos]]+dataMercanciaContenedores[[#This Row],[Toneladas en contenedores desembarcadas en exterior vacíos]]</f>
        <v>28087</v>
      </c>
      <c r="AB533" s="3">
        <f>+dataMercanciaContenedores[[#This Row],[TOTAL Toneladas en contenedores con carga desembarcadas]]+dataMercanciaContenedores[[#This Row],[TOTAL Toneladas en contenedores vacíos desembarcadas]]</f>
        <v>69401</v>
      </c>
      <c r="AC533" s="3">
        <f>+dataMercanciaContenedores[[#This Row],[TOTAL toneladas embarcadas en contenedor]]+dataMercanciaContenedores[[#This Row],[TOTAL toneladas desembarcadas en contenedor]]</f>
        <v>294081</v>
      </c>
    </row>
    <row r="534" spans="1:29" hidden="1" x14ac:dyDescent="0.2">
      <c r="A534" s="1">
        <v>2022</v>
      </c>
      <c r="B534" s="1" t="s">
        <v>10</v>
      </c>
      <c r="C534" s="1" t="s">
        <v>40</v>
      </c>
      <c r="D534" s="1" t="s">
        <v>41</v>
      </c>
      <c r="E534" s="2">
        <v>0</v>
      </c>
      <c r="F534" s="2">
        <v>0</v>
      </c>
      <c r="G534" s="3">
        <f>+dataMercanciaContenedores[[#This Row],[Toneladas en contenedores embarcadas en cabotaje con carga]]+dataMercanciaContenedores[[#This Row],[Toneladas en contenedores embarcadas en cabotaje vacíos]]</f>
        <v>0</v>
      </c>
      <c r="H534" s="2">
        <v>0</v>
      </c>
      <c r="I534" s="2">
        <v>0</v>
      </c>
      <c r="J534" s="3">
        <f>+dataMercanciaContenedores[[#This Row],[Toneladas en contenedores desembarcadas en cabotaje con carga]]+dataMercanciaContenedores[[#This Row],[Toneladas en contenedores desembarcadas en cabotaje vacíos]]</f>
        <v>0</v>
      </c>
      <c r="K534" s="3">
        <f>+dataMercanciaContenedores[[#This Row],[Toneladas en contenedores embarcadas en cabotaje con carga]]+dataMercanciaContenedores[[#This Row],[Toneladas en contenedores desembarcadas en cabotaje con carga]]</f>
        <v>0</v>
      </c>
      <c r="L534" s="3">
        <f>+dataMercanciaContenedores[[#This Row],[Toneladas en contenedores embarcadas en cabotaje vacíos]]+dataMercanciaContenedores[[#This Row],[Toneladas en contenedores desembarcadas en cabotaje vacíos]]</f>
        <v>0</v>
      </c>
      <c r="M534" s="3">
        <f>+dataMercanciaContenedores[[#This Row],[TOTAL toneladas en contenedores en cabotaje con carga]]+dataMercanciaContenedores[[#This Row],[TOTAL toneladas en contenedores en cabotaje vacíos]]</f>
        <v>0</v>
      </c>
      <c r="N534" s="2">
        <v>0</v>
      </c>
      <c r="O534" s="2">
        <v>0</v>
      </c>
      <c r="P534" s="3">
        <f>+dataMercanciaContenedores[[#This Row],[Toneladas en contenedores embarcadas en exterior con carga]]+dataMercanciaContenedores[[#This Row],[Toneladas en contenedores embarcadas en exterior vacíos]]</f>
        <v>0</v>
      </c>
      <c r="Q534" s="2">
        <v>112</v>
      </c>
      <c r="R534" s="2">
        <v>0</v>
      </c>
      <c r="S534" s="3">
        <f>+dataMercanciaContenedores[[#This Row],[Toneladas en contenedores desembarcadas en exterior con carga]]+dataMercanciaContenedores[[#This Row],[Toneladas en contenedores desembarcadas en exterior vacíos]]</f>
        <v>112</v>
      </c>
      <c r="T534" s="3">
        <f>+dataMercanciaContenedores[[#This Row],[Toneladas en contenedores embarcadas en exterior con carga]]+dataMercanciaContenedores[[#This Row],[Toneladas en contenedores desembarcadas en exterior con carga]]</f>
        <v>112</v>
      </c>
      <c r="U534" s="3">
        <f>+dataMercanciaContenedores[[#This Row],[Toneladas en contenedores embarcadas en exterior vacíos]]+dataMercanciaContenedores[[#This Row],[Toneladas en contenedores desembarcadas en exterior vacíos]]</f>
        <v>0</v>
      </c>
      <c r="V534" s="3">
        <f>+dataMercanciaContenedores[[#This Row],[TOTAL toneladas en contenedores en exterior con carga]]+dataMercanciaContenedores[[#This Row],[TOTAL toneladas en contenedores en exterior vacíos]]</f>
        <v>112</v>
      </c>
      <c r="W534" s="3">
        <f>+dataMercanciaContenedores[[#This Row],[Toneladas en contenedores embarcadas en cabotaje con carga]]+dataMercanciaContenedores[[#This Row],[Toneladas en contenedores embarcadas en exterior con carga]]</f>
        <v>0</v>
      </c>
      <c r="X534" s="3">
        <f>+dataMercanciaContenedores[[#This Row],[Toneladas en contenedores embarcadas en cabotaje vacíos]]+dataMercanciaContenedores[[#This Row],[Toneladas en contenedores embarcadas en exterior vacíos]]</f>
        <v>0</v>
      </c>
      <c r="Y534" s="3">
        <f>+dataMercanciaContenedores[[#This Row],[TOTAL Toneladas en contenedores con carga embarcadas]]+dataMercanciaContenedores[[#This Row],[TOTAL Toneladas en contenedores vacíos embarcadas]]</f>
        <v>0</v>
      </c>
      <c r="Z534" s="3">
        <f>+dataMercanciaContenedores[[#This Row],[Toneladas en contenedores desembarcadas en cabotaje con carga]]+dataMercanciaContenedores[[#This Row],[Toneladas en contenedores desembarcadas en exterior con carga]]</f>
        <v>112</v>
      </c>
      <c r="AA534" s="3">
        <f>+dataMercanciaContenedores[[#This Row],[Toneladas en contenedores desembarcadas en cabotaje vacíos]]+dataMercanciaContenedores[[#This Row],[Toneladas en contenedores desembarcadas en exterior vacíos]]</f>
        <v>0</v>
      </c>
      <c r="AB534" s="3">
        <f>+dataMercanciaContenedores[[#This Row],[TOTAL Toneladas en contenedores con carga desembarcadas]]+dataMercanciaContenedores[[#This Row],[TOTAL Toneladas en contenedores vacíos desembarcadas]]</f>
        <v>112</v>
      </c>
      <c r="AC534" s="3">
        <f>+dataMercanciaContenedores[[#This Row],[TOTAL toneladas embarcadas en contenedor]]+dataMercanciaContenedores[[#This Row],[TOTAL toneladas desembarcadas en contenedor]]</f>
        <v>112</v>
      </c>
    </row>
    <row r="535" spans="1:29" hidden="1" x14ac:dyDescent="0.2">
      <c r="A535" s="1">
        <v>2022</v>
      </c>
      <c r="B535" s="1" t="s">
        <v>11</v>
      </c>
      <c r="C535" s="1" t="s">
        <v>40</v>
      </c>
      <c r="D535" s="1" t="s">
        <v>41</v>
      </c>
      <c r="E535" s="2">
        <v>839672</v>
      </c>
      <c r="F535" s="2">
        <v>41068</v>
      </c>
      <c r="G535" s="3">
        <f>+dataMercanciaContenedores[[#This Row],[Toneladas en contenedores embarcadas en cabotaje con carga]]+dataMercanciaContenedores[[#This Row],[Toneladas en contenedores embarcadas en cabotaje vacíos]]</f>
        <v>880740</v>
      </c>
      <c r="H535" s="2">
        <v>119745</v>
      </c>
      <c r="I535" s="2">
        <v>145204</v>
      </c>
      <c r="J535" s="3">
        <f>+dataMercanciaContenedores[[#This Row],[Toneladas en contenedores desembarcadas en cabotaje con carga]]+dataMercanciaContenedores[[#This Row],[Toneladas en contenedores desembarcadas en cabotaje vacíos]]</f>
        <v>264949</v>
      </c>
      <c r="K535" s="3">
        <f>+dataMercanciaContenedores[[#This Row],[Toneladas en contenedores embarcadas en cabotaje con carga]]+dataMercanciaContenedores[[#This Row],[Toneladas en contenedores desembarcadas en cabotaje con carga]]</f>
        <v>959417</v>
      </c>
      <c r="L535" s="3">
        <f>+dataMercanciaContenedores[[#This Row],[Toneladas en contenedores embarcadas en cabotaje vacíos]]+dataMercanciaContenedores[[#This Row],[Toneladas en contenedores desembarcadas en cabotaje vacíos]]</f>
        <v>186272</v>
      </c>
      <c r="M535" s="3">
        <f>+dataMercanciaContenedores[[#This Row],[TOTAL toneladas en contenedores en cabotaje con carga]]+dataMercanciaContenedores[[#This Row],[TOTAL toneladas en contenedores en cabotaje vacíos]]</f>
        <v>1145689</v>
      </c>
      <c r="N535" s="2">
        <v>68886</v>
      </c>
      <c r="O535" s="2">
        <v>615</v>
      </c>
      <c r="P535" s="3">
        <f>+dataMercanciaContenedores[[#This Row],[Toneladas en contenedores embarcadas en exterior con carga]]+dataMercanciaContenedores[[#This Row],[Toneladas en contenedores embarcadas en exterior vacíos]]</f>
        <v>69501</v>
      </c>
      <c r="Q535" s="2">
        <v>138808</v>
      </c>
      <c r="R535" s="2">
        <v>6454</v>
      </c>
      <c r="S535" s="3">
        <f>+dataMercanciaContenedores[[#This Row],[Toneladas en contenedores desembarcadas en exterior con carga]]+dataMercanciaContenedores[[#This Row],[Toneladas en contenedores desembarcadas en exterior vacíos]]</f>
        <v>145262</v>
      </c>
      <c r="T535" s="3">
        <f>+dataMercanciaContenedores[[#This Row],[Toneladas en contenedores embarcadas en exterior con carga]]+dataMercanciaContenedores[[#This Row],[Toneladas en contenedores desembarcadas en exterior con carga]]</f>
        <v>207694</v>
      </c>
      <c r="U535" s="3">
        <f>+dataMercanciaContenedores[[#This Row],[Toneladas en contenedores embarcadas en exterior vacíos]]+dataMercanciaContenedores[[#This Row],[Toneladas en contenedores desembarcadas en exterior vacíos]]</f>
        <v>7069</v>
      </c>
      <c r="V535" s="3">
        <f>+dataMercanciaContenedores[[#This Row],[TOTAL toneladas en contenedores en exterior con carga]]+dataMercanciaContenedores[[#This Row],[TOTAL toneladas en contenedores en exterior vacíos]]</f>
        <v>214763</v>
      </c>
      <c r="W535" s="3">
        <f>+dataMercanciaContenedores[[#This Row],[Toneladas en contenedores embarcadas en cabotaje con carga]]+dataMercanciaContenedores[[#This Row],[Toneladas en contenedores embarcadas en exterior con carga]]</f>
        <v>908558</v>
      </c>
      <c r="X535" s="3">
        <f>+dataMercanciaContenedores[[#This Row],[Toneladas en contenedores embarcadas en cabotaje vacíos]]+dataMercanciaContenedores[[#This Row],[Toneladas en contenedores embarcadas en exterior vacíos]]</f>
        <v>41683</v>
      </c>
      <c r="Y535" s="3">
        <f>+dataMercanciaContenedores[[#This Row],[TOTAL Toneladas en contenedores con carga embarcadas]]+dataMercanciaContenedores[[#This Row],[TOTAL Toneladas en contenedores vacíos embarcadas]]</f>
        <v>950241</v>
      </c>
      <c r="Z535" s="3">
        <f>+dataMercanciaContenedores[[#This Row],[Toneladas en contenedores desembarcadas en cabotaje con carga]]+dataMercanciaContenedores[[#This Row],[Toneladas en contenedores desembarcadas en exterior con carga]]</f>
        <v>258553</v>
      </c>
      <c r="AA535" s="3">
        <f>+dataMercanciaContenedores[[#This Row],[Toneladas en contenedores desembarcadas en cabotaje vacíos]]+dataMercanciaContenedores[[#This Row],[Toneladas en contenedores desembarcadas en exterior vacíos]]</f>
        <v>151658</v>
      </c>
      <c r="AB535" s="3">
        <f>+dataMercanciaContenedores[[#This Row],[TOTAL Toneladas en contenedores con carga desembarcadas]]+dataMercanciaContenedores[[#This Row],[TOTAL Toneladas en contenedores vacíos desembarcadas]]</f>
        <v>410211</v>
      </c>
      <c r="AC535" s="3">
        <f>+dataMercanciaContenedores[[#This Row],[TOTAL toneladas embarcadas en contenedor]]+dataMercanciaContenedores[[#This Row],[TOTAL toneladas desembarcadas en contenedor]]</f>
        <v>1360452</v>
      </c>
    </row>
    <row r="536" spans="1:29" hidden="1" x14ac:dyDescent="0.2">
      <c r="A536" s="1">
        <v>2022</v>
      </c>
      <c r="B536" s="1" t="s">
        <v>12</v>
      </c>
      <c r="C536" s="1" t="s">
        <v>40</v>
      </c>
      <c r="D536" s="1" t="s">
        <v>41</v>
      </c>
      <c r="E536" s="2">
        <v>2309</v>
      </c>
      <c r="F536" s="2">
        <v>3867</v>
      </c>
      <c r="G536" s="3">
        <f>+dataMercanciaContenedores[[#This Row],[Toneladas en contenedores embarcadas en cabotaje con carga]]+dataMercanciaContenedores[[#This Row],[Toneladas en contenedores embarcadas en cabotaje vacíos]]</f>
        <v>6176</v>
      </c>
      <c r="H536" s="2">
        <v>800</v>
      </c>
      <c r="I536" s="2">
        <v>2113</v>
      </c>
      <c r="J536" s="3">
        <f>+dataMercanciaContenedores[[#This Row],[Toneladas en contenedores desembarcadas en cabotaje con carga]]+dataMercanciaContenedores[[#This Row],[Toneladas en contenedores desembarcadas en cabotaje vacíos]]</f>
        <v>2913</v>
      </c>
      <c r="K536" s="3">
        <f>+dataMercanciaContenedores[[#This Row],[Toneladas en contenedores embarcadas en cabotaje con carga]]+dataMercanciaContenedores[[#This Row],[Toneladas en contenedores desembarcadas en cabotaje con carga]]</f>
        <v>3109</v>
      </c>
      <c r="L536" s="3">
        <f>+dataMercanciaContenedores[[#This Row],[Toneladas en contenedores embarcadas en cabotaje vacíos]]+dataMercanciaContenedores[[#This Row],[Toneladas en contenedores desembarcadas en cabotaje vacíos]]</f>
        <v>5980</v>
      </c>
      <c r="M536" s="3">
        <f>+dataMercanciaContenedores[[#This Row],[TOTAL toneladas en contenedores en cabotaje con carga]]+dataMercanciaContenedores[[#This Row],[TOTAL toneladas en contenedores en cabotaje vacíos]]</f>
        <v>9089</v>
      </c>
      <c r="N536" s="2">
        <v>146246</v>
      </c>
      <c r="O536" s="2">
        <v>222</v>
      </c>
      <c r="P536" s="3">
        <f>+dataMercanciaContenedores[[#This Row],[Toneladas en contenedores embarcadas en exterior con carga]]+dataMercanciaContenedores[[#This Row],[Toneladas en contenedores embarcadas en exterior vacíos]]</f>
        <v>146468</v>
      </c>
      <c r="Q536" s="2">
        <v>214996</v>
      </c>
      <c r="R536" s="2">
        <v>2782</v>
      </c>
      <c r="S536" s="3">
        <f>+dataMercanciaContenedores[[#This Row],[Toneladas en contenedores desembarcadas en exterior con carga]]+dataMercanciaContenedores[[#This Row],[Toneladas en contenedores desembarcadas en exterior vacíos]]</f>
        <v>217778</v>
      </c>
      <c r="T536" s="3">
        <f>+dataMercanciaContenedores[[#This Row],[Toneladas en contenedores embarcadas en exterior con carga]]+dataMercanciaContenedores[[#This Row],[Toneladas en contenedores desembarcadas en exterior con carga]]</f>
        <v>361242</v>
      </c>
      <c r="U536" s="3">
        <f>+dataMercanciaContenedores[[#This Row],[Toneladas en contenedores embarcadas en exterior vacíos]]+dataMercanciaContenedores[[#This Row],[Toneladas en contenedores desembarcadas en exterior vacíos]]</f>
        <v>3004</v>
      </c>
      <c r="V536" s="3">
        <f>+dataMercanciaContenedores[[#This Row],[TOTAL toneladas en contenedores en exterior con carga]]+dataMercanciaContenedores[[#This Row],[TOTAL toneladas en contenedores en exterior vacíos]]</f>
        <v>364246</v>
      </c>
      <c r="W536" s="3">
        <f>+dataMercanciaContenedores[[#This Row],[Toneladas en contenedores embarcadas en cabotaje con carga]]+dataMercanciaContenedores[[#This Row],[Toneladas en contenedores embarcadas en exterior con carga]]</f>
        <v>148555</v>
      </c>
      <c r="X536" s="3">
        <f>+dataMercanciaContenedores[[#This Row],[Toneladas en contenedores embarcadas en cabotaje vacíos]]+dataMercanciaContenedores[[#This Row],[Toneladas en contenedores embarcadas en exterior vacíos]]</f>
        <v>4089</v>
      </c>
      <c r="Y536" s="3">
        <f>+dataMercanciaContenedores[[#This Row],[TOTAL Toneladas en contenedores con carga embarcadas]]+dataMercanciaContenedores[[#This Row],[TOTAL Toneladas en contenedores vacíos embarcadas]]</f>
        <v>152644</v>
      </c>
      <c r="Z536" s="3">
        <f>+dataMercanciaContenedores[[#This Row],[Toneladas en contenedores desembarcadas en cabotaje con carga]]+dataMercanciaContenedores[[#This Row],[Toneladas en contenedores desembarcadas en exterior con carga]]</f>
        <v>215796</v>
      </c>
      <c r="AA536" s="3">
        <f>+dataMercanciaContenedores[[#This Row],[Toneladas en contenedores desembarcadas en cabotaje vacíos]]+dataMercanciaContenedores[[#This Row],[Toneladas en contenedores desembarcadas en exterior vacíos]]</f>
        <v>4895</v>
      </c>
      <c r="AB536" s="3">
        <f>+dataMercanciaContenedores[[#This Row],[TOTAL Toneladas en contenedores con carga desembarcadas]]+dataMercanciaContenedores[[#This Row],[TOTAL Toneladas en contenedores vacíos desembarcadas]]</f>
        <v>220691</v>
      </c>
      <c r="AC536" s="3">
        <f>+dataMercanciaContenedores[[#This Row],[TOTAL toneladas embarcadas en contenedor]]+dataMercanciaContenedores[[#This Row],[TOTAL toneladas desembarcadas en contenedor]]</f>
        <v>373335</v>
      </c>
    </row>
    <row r="537" spans="1:29" hidden="1" x14ac:dyDescent="0.2">
      <c r="A537" s="1">
        <v>2022</v>
      </c>
      <c r="B537" s="1" t="s">
        <v>13</v>
      </c>
      <c r="C537" s="1" t="s">
        <v>40</v>
      </c>
      <c r="D537" s="1" t="s">
        <v>41</v>
      </c>
      <c r="E537" s="2">
        <v>0</v>
      </c>
      <c r="F537" s="2">
        <v>0</v>
      </c>
      <c r="G537" s="3">
        <f>+dataMercanciaContenedores[[#This Row],[Toneladas en contenedores embarcadas en cabotaje con carga]]+dataMercanciaContenedores[[#This Row],[Toneladas en contenedores embarcadas en cabotaje vacíos]]</f>
        <v>0</v>
      </c>
      <c r="H537" s="2">
        <v>0</v>
      </c>
      <c r="I537" s="2">
        <v>0</v>
      </c>
      <c r="J537" s="3">
        <f>+dataMercanciaContenedores[[#This Row],[Toneladas en contenedores desembarcadas en cabotaje con carga]]+dataMercanciaContenedores[[#This Row],[Toneladas en contenedores desembarcadas en cabotaje vacíos]]</f>
        <v>0</v>
      </c>
      <c r="K537" s="3">
        <f>+dataMercanciaContenedores[[#This Row],[Toneladas en contenedores embarcadas en cabotaje con carga]]+dataMercanciaContenedores[[#This Row],[Toneladas en contenedores desembarcadas en cabotaje con carga]]</f>
        <v>0</v>
      </c>
      <c r="L537" s="3">
        <f>+dataMercanciaContenedores[[#This Row],[Toneladas en contenedores embarcadas en cabotaje vacíos]]+dataMercanciaContenedores[[#This Row],[Toneladas en contenedores desembarcadas en cabotaje vacíos]]</f>
        <v>0</v>
      </c>
      <c r="M537" s="3">
        <f>+dataMercanciaContenedores[[#This Row],[TOTAL toneladas en contenedores en cabotaje con carga]]+dataMercanciaContenedores[[#This Row],[TOTAL toneladas en contenedores en cabotaje vacíos]]</f>
        <v>0</v>
      </c>
      <c r="N537" s="2">
        <v>0</v>
      </c>
      <c r="O537" s="2">
        <v>0</v>
      </c>
      <c r="P537" s="3">
        <f>+dataMercanciaContenedores[[#This Row],[Toneladas en contenedores embarcadas en exterior con carga]]+dataMercanciaContenedores[[#This Row],[Toneladas en contenedores embarcadas en exterior vacíos]]</f>
        <v>0</v>
      </c>
      <c r="Q537" s="2">
        <v>0</v>
      </c>
      <c r="R537" s="2">
        <v>0</v>
      </c>
      <c r="S537" s="3">
        <f>+dataMercanciaContenedores[[#This Row],[Toneladas en contenedores desembarcadas en exterior con carga]]+dataMercanciaContenedores[[#This Row],[Toneladas en contenedores desembarcadas en exterior vacíos]]</f>
        <v>0</v>
      </c>
      <c r="T537" s="3">
        <f>+dataMercanciaContenedores[[#This Row],[Toneladas en contenedores embarcadas en exterior con carga]]+dataMercanciaContenedores[[#This Row],[Toneladas en contenedores desembarcadas en exterior con carga]]</f>
        <v>0</v>
      </c>
      <c r="U537" s="3">
        <f>+dataMercanciaContenedores[[#This Row],[Toneladas en contenedores embarcadas en exterior vacíos]]+dataMercanciaContenedores[[#This Row],[Toneladas en contenedores desembarcadas en exterior vacíos]]</f>
        <v>0</v>
      </c>
      <c r="V537" s="3">
        <f>+dataMercanciaContenedores[[#This Row],[TOTAL toneladas en contenedores en exterior con carga]]+dataMercanciaContenedores[[#This Row],[TOTAL toneladas en contenedores en exterior vacíos]]</f>
        <v>0</v>
      </c>
      <c r="W537" s="3">
        <f>+dataMercanciaContenedores[[#This Row],[Toneladas en contenedores embarcadas en cabotaje con carga]]+dataMercanciaContenedores[[#This Row],[Toneladas en contenedores embarcadas en exterior con carga]]</f>
        <v>0</v>
      </c>
      <c r="X537" s="3">
        <f>+dataMercanciaContenedores[[#This Row],[Toneladas en contenedores embarcadas en cabotaje vacíos]]+dataMercanciaContenedores[[#This Row],[Toneladas en contenedores embarcadas en exterior vacíos]]</f>
        <v>0</v>
      </c>
      <c r="Y537" s="3">
        <f>+dataMercanciaContenedores[[#This Row],[TOTAL Toneladas en contenedores con carga embarcadas]]+dataMercanciaContenedores[[#This Row],[TOTAL Toneladas en contenedores vacíos embarcadas]]</f>
        <v>0</v>
      </c>
      <c r="Z537" s="3">
        <f>+dataMercanciaContenedores[[#This Row],[Toneladas en contenedores desembarcadas en cabotaje con carga]]+dataMercanciaContenedores[[#This Row],[Toneladas en contenedores desembarcadas en exterior con carga]]</f>
        <v>0</v>
      </c>
      <c r="AA537" s="3">
        <f>+dataMercanciaContenedores[[#This Row],[Toneladas en contenedores desembarcadas en cabotaje vacíos]]+dataMercanciaContenedores[[#This Row],[Toneladas en contenedores desembarcadas en exterior vacíos]]</f>
        <v>0</v>
      </c>
      <c r="AB537" s="3">
        <f>+dataMercanciaContenedores[[#This Row],[TOTAL Toneladas en contenedores con carga desembarcadas]]+dataMercanciaContenedores[[#This Row],[TOTAL Toneladas en contenedores vacíos desembarcadas]]</f>
        <v>0</v>
      </c>
      <c r="AC537" s="3">
        <f>+dataMercanciaContenedores[[#This Row],[TOTAL toneladas embarcadas en contenedor]]+dataMercanciaContenedores[[#This Row],[TOTAL toneladas desembarcadas en contenedor]]</f>
        <v>0</v>
      </c>
    </row>
    <row r="538" spans="1:29" hidden="1" x14ac:dyDescent="0.2">
      <c r="A538" s="1">
        <v>2022</v>
      </c>
      <c r="B538" s="1" t="s">
        <v>14</v>
      </c>
      <c r="C538" s="1" t="s">
        <v>40</v>
      </c>
      <c r="D538" s="1" t="s">
        <v>41</v>
      </c>
      <c r="E538" s="2">
        <v>1731260</v>
      </c>
      <c r="F538" s="2">
        <v>19826</v>
      </c>
      <c r="G538" s="3">
        <f>+dataMercanciaContenedores[[#This Row],[Toneladas en contenedores embarcadas en cabotaje con carga]]+dataMercanciaContenedores[[#This Row],[Toneladas en contenedores embarcadas en cabotaje vacíos]]</f>
        <v>1751086</v>
      </c>
      <c r="H538" s="2">
        <v>1920869</v>
      </c>
      <c r="I538" s="2">
        <v>15050</v>
      </c>
      <c r="J538" s="3">
        <f>+dataMercanciaContenedores[[#This Row],[Toneladas en contenedores desembarcadas en cabotaje con carga]]+dataMercanciaContenedores[[#This Row],[Toneladas en contenedores desembarcadas en cabotaje vacíos]]</f>
        <v>1935919</v>
      </c>
      <c r="K538" s="3">
        <f>+dataMercanciaContenedores[[#This Row],[Toneladas en contenedores embarcadas en cabotaje con carga]]+dataMercanciaContenedores[[#This Row],[Toneladas en contenedores desembarcadas en cabotaje con carga]]</f>
        <v>3652129</v>
      </c>
      <c r="L538" s="3">
        <f>+dataMercanciaContenedores[[#This Row],[Toneladas en contenedores embarcadas en cabotaje vacíos]]+dataMercanciaContenedores[[#This Row],[Toneladas en contenedores desembarcadas en cabotaje vacíos]]</f>
        <v>34876</v>
      </c>
      <c r="M538" s="3">
        <f>+dataMercanciaContenedores[[#This Row],[TOTAL toneladas en contenedores en cabotaje con carga]]+dataMercanciaContenedores[[#This Row],[TOTAL toneladas en contenedores en cabotaje vacíos]]</f>
        <v>3687005</v>
      </c>
      <c r="N538" s="2">
        <v>26038038</v>
      </c>
      <c r="O538" s="2">
        <v>747228</v>
      </c>
      <c r="P538" s="3">
        <f>+dataMercanciaContenedores[[#This Row],[Toneladas en contenedores embarcadas en exterior con carga]]+dataMercanciaContenedores[[#This Row],[Toneladas en contenedores embarcadas en exterior vacíos]]</f>
        <v>26785266</v>
      </c>
      <c r="Q538" s="2">
        <v>25178459</v>
      </c>
      <c r="R538" s="2">
        <v>775057</v>
      </c>
      <c r="S538" s="3">
        <f>+dataMercanciaContenedores[[#This Row],[Toneladas en contenedores desembarcadas en exterior con carga]]+dataMercanciaContenedores[[#This Row],[Toneladas en contenedores desembarcadas en exterior vacíos]]</f>
        <v>25953516</v>
      </c>
      <c r="T538" s="3">
        <f>+dataMercanciaContenedores[[#This Row],[Toneladas en contenedores embarcadas en exterior con carga]]+dataMercanciaContenedores[[#This Row],[Toneladas en contenedores desembarcadas en exterior con carga]]</f>
        <v>51216497</v>
      </c>
      <c r="U538" s="3">
        <f>+dataMercanciaContenedores[[#This Row],[Toneladas en contenedores embarcadas en exterior vacíos]]+dataMercanciaContenedores[[#This Row],[Toneladas en contenedores desembarcadas en exterior vacíos]]</f>
        <v>1522285</v>
      </c>
      <c r="V538" s="3">
        <f>+dataMercanciaContenedores[[#This Row],[TOTAL toneladas en contenedores en exterior con carga]]+dataMercanciaContenedores[[#This Row],[TOTAL toneladas en contenedores en exterior vacíos]]</f>
        <v>52738782</v>
      </c>
      <c r="W538" s="3">
        <f>+dataMercanciaContenedores[[#This Row],[Toneladas en contenedores embarcadas en cabotaje con carga]]+dataMercanciaContenedores[[#This Row],[Toneladas en contenedores embarcadas en exterior con carga]]</f>
        <v>27769298</v>
      </c>
      <c r="X538" s="3">
        <f>+dataMercanciaContenedores[[#This Row],[Toneladas en contenedores embarcadas en cabotaje vacíos]]+dataMercanciaContenedores[[#This Row],[Toneladas en contenedores embarcadas en exterior vacíos]]</f>
        <v>767054</v>
      </c>
      <c r="Y538" s="3">
        <f>+dataMercanciaContenedores[[#This Row],[TOTAL Toneladas en contenedores con carga embarcadas]]+dataMercanciaContenedores[[#This Row],[TOTAL Toneladas en contenedores vacíos embarcadas]]</f>
        <v>28536352</v>
      </c>
      <c r="Z538" s="3">
        <f>+dataMercanciaContenedores[[#This Row],[Toneladas en contenedores desembarcadas en cabotaje con carga]]+dataMercanciaContenedores[[#This Row],[Toneladas en contenedores desembarcadas en exterior con carga]]</f>
        <v>27099328</v>
      </c>
      <c r="AA538" s="3">
        <f>+dataMercanciaContenedores[[#This Row],[Toneladas en contenedores desembarcadas en cabotaje vacíos]]+dataMercanciaContenedores[[#This Row],[Toneladas en contenedores desembarcadas en exterior vacíos]]</f>
        <v>790107</v>
      </c>
      <c r="AB538" s="3">
        <f>+dataMercanciaContenedores[[#This Row],[TOTAL Toneladas en contenedores con carga desembarcadas]]+dataMercanciaContenedores[[#This Row],[TOTAL Toneladas en contenedores vacíos desembarcadas]]</f>
        <v>27889435</v>
      </c>
      <c r="AC538" s="3">
        <f>+dataMercanciaContenedores[[#This Row],[TOTAL toneladas embarcadas en contenedor]]+dataMercanciaContenedores[[#This Row],[TOTAL toneladas desembarcadas en contenedor]]</f>
        <v>56425787</v>
      </c>
    </row>
    <row r="539" spans="1:29" hidden="1" x14ac:dyDescent="0.2">
      <c r="A539" s="1">
        <v>2022</v>
      </c>
      <c r="B539" s="1" t="s">
        <v>15</v>
      </c>
      <c r="C539" s="1" t="s">
        <v>40</v>
      </c>
      <c r="D539" s="1" t="s">
        <v>41</v>
      </c>
      <c r="E539" s="2">
        <v>836819</v>
      </c>
      <c r="F539" s="2">
        <v>13395</v>
      </c>
      <c r="G539" s="3">
        <f>+dataMercanciaContenedores[[#This Row],[Toneladas en contenedores embarcadas en cabotaje con carga]]+dataMercanciaContenedores[[#This Row],[Toneladas en contenedores embarcadas en cabotaje vacíos]]</f>
        <v>850214</v>
      </c>
      <c r="H539" s="2">
        <v>249314</v>
      </c>
      <c r="I539" s="2">
        <v>179555</v>
      </c>
      <c r="J539" s="3">
        <f>+dataMercanciaContenedores[[#This Row],[Toneladas en contenedores desembarcadas en cabotaje con carga]]+dataMercanciaContenedores[[#This Row],[Toneladas en contenedores desembarcadas en cabotaje vacíos]]</f>
        <v>428869</v>
      </c>
      <c r="K539" s="3">
        <f>+dataMercanciaContenedores[[#This Row],[Toneladas en contenedores embarcadas en cabotaje con carga]]+dataMercanciaContenedores[[#This Row],[Toneladas en contenedores desembarcadas en cabotaje con carga]]</f>
        <v>1086133</v>
      </c>
      <c r="L539" s="3">
        <f>+dataMercanciaContenedores[[#This Row],[Toneladas en contenedores embarcadas en cabotaje vacíos]]+dataMercanciaContenedores[[#This Row],[Toneladas en contenedores desembarcadas en cabotaje vacíos]]</f>
        <v>192950</v>
      </c>
      <c r="M539" s="3">
        <f>+dataMercanciaContenedores[[#This Row],[TOTAL toneladas en contenedores en cabotaje con carga]]+dataMercanciaContenedores[[#This Row],[TOTAL toneladas en contenedores en cabotaje vacíos]]</f>
        <v>1279083</v>
      </c>
      <c r="N539" s="2">
        <v>221355</v>
      </c>
      <c r="O539" s="2">
        <v>1904</v>
      </c>
      <c r="P539" s="3">
        <f>+dataMercanciaContenedores[[#This Row],[Toneladas en contenedores embarcadas en exterior con carga]]+dataMercanciaContenedores[[#This Row],[Toneladas en contenedores embarcadas en exterior vacíos]]</f>
        <v>223259</v>
      </c>
      <c r="Q539" s="2">
        <v>70787</v>
      </c>
      <c r="R539" s="2">
        <v>22962</v>
      </c>
      <c r="S539" s="3">
        <f>+dataMercanciaContenedores[[#This Row],[Toneladas en contenedores desembarcadas en exterior con carga]]+dataMercanciaContenedores[[#This Row],[Toneladas en contenedores desembarcadas en exterior vacíos]]</f>
        <v>93749</v>
      </c>
      <c r="T539" s="3">
        <f>+dataMercanciaContenedores[[#This Row],[Toneladas en contenedores embarcadas en exterior con carga]]+dataMercanciaContenedores[[#This Row],[Toneladas en contenedores desembarcadas en exterior con carga]]</f>
        <v>292142</v>
      </c>
      <c r="U539" s="3">
        <f>+dataMercanciaContenedores[[#This Row],[Toneladas en contenedores embarcadas en exterior vacíos]]+dataMercanciaContenedores[[#This Row],[Toneladas en contenedores desembarcadas en exterior vacíos]]</f>
        <v>24866</v>
      </c>
      <c r="V539" s="3">
        <f>+dataMercanciaContenedores[[#This Row],[TOTAL toneladas en contenedores en exterior con carga]]+dataMercanciaContenedores[[#This Row],[TOTAL toneladas en contenedores en exterior vacíos]]</f>
        <v>317008</v>
      </c>
      <c r="W539" s="3">
        <f>+dataMercanciaContenedores[[#This Row],[Toneladas en contenedores embarcadas en cabotaje con carga]]+dataMercanciaContenedores[[#This Row],[Toneladas en contenedores embarcadas en exterior con carga]]</f>
        <v>1058174</v>
      </c>
      <c r="X539" s="3">
        <f>+dataMercanciaContenedores[[#This Row],[Toneladas en contenedores embarcadas en cabotaje vacíos]]+dataMercanciaContenedores[[#This Row],[Toneladas en contenedores embarcadas en exterior vacíos]]</f>
        <v>15299</v>
      </c>
      <c r="Y539" s="3">
        <f>+dataMercanciaContenedores[[#This Row],[TOTAL Toneladas en contenedores con carga embarcadas]]+dataMercanciaContenedores[[#This Row],[TOTAL Toneladas en contenedores vacíos embarcadas]]</f>
        <v>1073473</v>
      </c>
      <c r="Z539" s="3">
        <f>+dataMercanciaContenedores[[#This Row],[Toneladas en contenedores desembarcadas en cabotaje con carga]]+dataMercanciaContenedores[[#This Row],[Toneladas en contenedores desembarcadas en exterior con carga]]</f>
        <v>320101</v>
      </c>
      <c r="AA539" s="3">
        <f>+dataMercanciaContenedores[[#This Row],[Toneladas en contenedores desembarcadas en cabotaje vacíos]]+dataMercanciaContenedores[[#This Row],[Toneladas en contenedores desembarcadas en exterior vacíos]]</f>
        <v>202517</v>
      </c>
      <c r="AB539" s="3">
        <f>+dataMercanciaContenedores[[#This Row],[TOTAL Toneladas en contenedores con carga desembarcadas]]+dataMercanciaContenedores[[#This Row],[TOTAL Toneladas en contenedores vacíos desembarcadas]]</f>
        <v>522618</v>
      </c>
      <c r="AC539" s="3">
        <f>+dataMercanciaContenedores[[#This Row],[TOTAL toneladas embarcadas en contenedor]]+dataMercanciaContenedores[[#This Row],[TOTAL toneladas desembarcadas en contenedor]]</f>
        <v>1596091</v>
      </c>
    </row>
    <row r="540" spans="1:29" hidden="1" x14ac:dyDescent="0.2">
      <c r="A540" s="1">
        <v>2022</v>
      </c>
      <c r="B540" s="1" t="s">
        <v>16</v>
      </c>
      <c r="C540" s="1" t="s">
        <v>40</v>
      </c>
      <c r="D540" s="1" t="s">
        <v>41</v>
      </c>
      <c r="E540" s="2">
        <v>50323</v>
      </c>
      <c r="F540" s="2">
        <v>69953</v>
      </c>
      <c r="G540" s="3">
        <f>+dataMercanciaContenedores[[#This Row],[Toneladas en contenedores embarcadas en cabotaje con carga]]+dataMercanciaContenedores[[#This Row],[Toneladas en contenedores embarcadas en cabotaje vacíos]]</f>
        <v>120276</v>
      </c>
      <c r="H540" s="2">
        <v>240309</v>
      </c>
      <c r="I540" s="2">
        <v>1524</v>
      </c>
      <c r="J540" s="3">
        <f>+dataMercanciaContenedores[[#This Row],[Toneladas en contenedores desembarcadas en cabotaje con carga]]+dataMercanciaContenedores[[#This Row],[Toneladas en contenedores desembarcadas en cabotaje vacíos]]</f>
        <v>241833</v>
      </c>
      <c r="K540" s="3">
        <f>+dataMercanciaContenedores[[#This Row],[Toneladas en contenedores embarcadas en cabotaje con carga]]+dataMercanciaContenedores[[#This Row],[Toneladas en contenedores desembarcadas en cabotaje con carga]]</f>
        <v>290632</v>
      </c>
      <c r="L540" s="3">
        <f>+dataMercanciaContenedores[[#This Row],[Toneladas en contenedores embarcadas en cabotaje vacíos]]+dataMercanciaContenedores[[#This Row],[Toneladas en contenedores desembarcadas en cabotaje vacíos]]</f>
        <v>71477</v>
      </c>
      <c r="M540" s="3">
        <f>+dataMercanciaContenedores[[#This Row],[TOTAL toneladas en contenedores en cabotaje con carga]]+dataMercanciaContenedores[[#This Row],[TOTAL toneladas en contenedores en cabotaje vacíos]]</f>
        <v>362109</v>
      </c>
      <c r="N540" s="2">
        <v>45</v>
      </c>
      <c r="O540" s="2">
        <v>0</v>
      </c>
      <c r="P540" s="3">
        <f>+dataMercanciaContenedores[[#This Row],[Toneladas en contenedores embarcadas en exterior con carga]]+dataMercanciaContenedores[[#This Row],[Toneladas en contenedores embarcadas en exterior vacíos]]</f>
        <v>45</v>
      </c>
      <c r="Q540" s="2">
        <v>228</v>
      </c>
      <c r="R540" s="2">
        <v>0</v>
      </c>
      <c r="S540" s="3">
        <f>+dataMercanciaContenedores[[#This Row],[Toneladas en contenedores desembarcadas en exterior con carga]]+dataMercanciaContenedores[[#This Row],[Toneladas en contenedores desembarcadas en exterior vacíos]]</f>
        <v>228</v>
      </c>
      <c r="T540" s="3">
        <f>+dataMercanciaContenedores[[#This Row],[Toneladas en contenedores embarcadas en exterior con carga]]+dataMercanciaContenedores[[#This Row],[Toneladas en contenedores desembarcadas en exterior con carga]]</f>
        <v>273</v>
      </c>
      <c r="U540" s="3">
        <f>+dataMercanciaContenedores[[#This Row],[Toneladas en contenedores embarcadas en exterior vacíos]]+dataMercanciaContenedores[[#This Row],[Toneladas en contenedores desembarcadas en exterior vacíos]]</f>
        <v>0</v>
      </c>
      <c r="V540" s="3">
        <f>+dataMercanciaContenedores[[#This Row],[TOTAL toneladas en contenedores en exterior con carga]]+dataMercanciaContenedores[[#This Row],[TOTAL toneladas en contenedores en exterior vacíos]]</f>
        <v>273</v>
      </c>
      <c r="W540" s="3">
        <f>+dataMercanciaContenedores[[#This Row],[Toneladas en contenedores embarcadas en cabotaje con carga]]+dataMercanciaContenedores[[#This Row],[Toneladas en contenedores embarcadas en exterior con carga]]</f>
        <v>50368</v>
      </c>
      <c r="X540" s="3">
        <f>+dataMercanciaContenedores[[#This Row],[Toneladas en contenedores embarcadas en cabotaje vacíos]]+dataMercanciaContenedores[[#This Row],[Toneladas en contenedores embarcadas en exterior vacíos]]</f>
        <v>69953</v>
      </c>
      <c r="Y540" s="3">
        <f>+dataMercanciaContenedores[[#This Row],[TOTAL Toneladas en contenedores con carga embarcadas]]+dataMercanciaContenedores[[#This Row],[TOTAL Toneladas en contenedores vacíos embarcadas]]</f>
        <v>120321</v>
      </c>
      <c r="Z540" s="3">
        <f>+dataMercanciaContenedores[[#This Row],[Toneladas en contenedores desembarcadas en cabotaje con carga]]+dataMercanciaContenedores[[#This Row],[Toneladas en contenedores desembarcadas en exterior con carga]]</f>
        <v>240537</v>
      </c>
      <c r="AA540" s="3">
        <f>+dataMercanciaContenedores[[#This Row],[Toneladas en contenedores desembarcadas en cabotaje vacíos]]+dataMercanciaContenedores[[#This Row],[Toneladas en contenedores desembarcadas en exterior vacíos]]</f>
        <v>1524</v>
      </c>
      <c r="AB540" s="3">
        <f>+dataMercanciaContenedores[[#This Row],[TOTAL Toneladas en contenedores con carga desembarcadas]]+dataMercanciaContenedores[[#This Row],[TOTAL Toneladas en contenedores vacíos desembarcadas]]</f>
        <v>242061</v>
      </c>
      <c r="AC540" s="3">
        <f>+dataMercanciaContenedores[[#This Row],[TOTAL toneladas embarcadas en contenedor]]+dataMercanciaContenedores[[#This Row],[TOTAL toneladas desembarcadas en contenedor]]</f>
        <v>362382</v>
      </c>
    </row>
    <row r="541" spans="1:29" hidden="1" x14ac:dyDescent="0.2">
      <c r="A541" s="1">
        <v>2022</v>
      </c>
      <c r="B541" s="1" t="s">
        <v>17</v>
      </c>
      <c r="C541" s="1" t="s">
        <v>40</v>
      </c>
      <c r="D541" s="1" t="s">
        <v>41</v>
      </c>
      <c r="E541" s="2">
        <v>1272656</v>
      </c>
      <c r="F541" s="2">
        <v>6659</v>
      </c>
      <c r="G541" s="3">
        <f>+dataMercanciaContenedores[[#This Row],[Toneladas en contenedores embarcadas en cabotaje con carga]]+dataMercanciaContenedores[[#This Row],[Toneladas en contenedores embarcadas en cabotaje vacíos]]</f>
        <v>1279315</v>
      </c>
      <c r="H541" s="2">
        <v>436216</v>
      </c>
      <c r="I541" s="2">
        <v>161152</v>
      </c>
      <c r="J541" s="3">
        <f>+dataMercanciaContenedores[[#This Row],[Toneladas en contenedores desembarcadas en cabotaje con carga]]+dataMercanciaContenedores[[#This Row],[Toneladas en contenedores desembarcadas en cabotaje vacíos]]</f>
        <v>597368</v>
      </c>
      <c r="K541" s="3">
        <f>+dataMercanciaContenedores[[#This Row],[Toneladas en contenedores embarcadas en cabotaje con carga]]+dataMercanciaContenedores[[#This Row],[Toneladas en contenedores desembarcadas en cabotaje con carga]]</f>
        <v>1708872</v>
      </c>
      <c r="L541" s="3">
        <f>+dataMercanciaContenedores[[#This Row],[Toneladas en contenedores embarcadas en cabotaje vacíos]]+dataMercanciaContenedores[[#This Row],[Toneladas en contenedores desembarcadas en cabotaje vacíos]]</f>
        <v>167811</v>
      </c>
      <c r="M541" s="3">
        <f>+dataMercanciaContenedores[[#This Row],[TOTAL toneladas en contenedores en cabotaje con carga]]+dataMercanciaContenedores[[#This Row],[TOTAL toneladas en contenedores en cabotaje vacíos]]</f>
        <v>1876683</v>
      </c>
      <c r="N541" s="2">
        <v>18663849</v>
      </c>
      <c r="O541" s="2">
        <v>529259</v>
      </c>
      <c r="P541" s="3">
        <f>+dataMercanciaContenedores[[#This Row],[Toneladas en contenedores embarcadas en exterior con carga]]+dataMercanciaContenedores[[#This Row],[Toneladas en contenedores embarcadas en exterior vacíos]]</f>
        <v>19193108</v>
      </c>
      <c r="Q541" s="2">
        <v>15780882</v>
      </c>
      <c r="R541" s="2">
        <v>759510</v>
      </c>
      <c r="S541" s="3">
        <f>+dataMercanciaContenedores[[#This Row],[Toneladas en contenedores desembarcadas en exterior con carga]]+dataMercanciaContenedores[[#This Row],[Toneladas en contenedores desembarcadas en exterior vacíos]]</f>
        <v>16540392</v>
      </c>
      <c r="T541" s="3">
        <f>+dataMercanciaContenedores[[#This Row],[Toneladas en contenedores embarcadas en exterior con carga]]+dataMercanciaContenedores[[#This Row],[Toneladas en contenedores desembarcadas en exterior con carga]]</f>
        <v>34444731</v>
      </c>
      <c r="U541" s="3">
        <f>+dataMercanciaContenedores[[#This Row],[Toneladas en contenedores embarcadas en exterior vacíos]]+dataMercanciaContenedores[[#This Row],[Toneladas en contenedores desembarcadas en exterior vacíos]]</f>
        <v>1288769</v>
      </c>
      <c r="V541" s="3">
        <f>+dataMercanciaContenedores[[#This Row],[TOTAL toneladas en contenedores en exterior con carga]]+dataMercanciaContenedores[[#This Row],[TOTAL toneladas en contenedores en exterior vacíos]]</f>
        <v>35733500</v>
      </c>
      <c r="W541" s="3">
        <f>+dataMercanciaContenedores[[#This Row],[Toneladas en contenedores embarcadas en cabotaje con carga]]+dataMercanciaContenedores[[#This Row],[Toneladas en contenedores embarcadas en exterior con carga]]</f>
        <v>19936505</v>
      </c>
      <c r="X541" s="3">
        <f>+dataMercanciaContenedores[[#This Row],[Toneladas en contenedores embarcadas en cabotaje vacíos]]+dataMercanciaContenedores[[#This Row],[Toneladas en contenedores embarcadas en exterior vacíos]]</f>
        <v>535918</v>
      </c>
      <c r="Y541" s="3">
        <f>+dataMercanciaContenedores[[#This Row],[TOTAL Toneladas en contenedores con carga embarcadas]]+dataMercanciaContenedores[[#This Row],[TOTAL Toneladas en contenedores vacíos embarcadas]]</f>
        <v>20472423</v>
      </c>
      <c r="Z541" s="3">
        <f>+dataMercanciaContenedores[[#This Row],[Toneladas en contenedores desembarcadas en cabotaje con carga]]+dataMercanciaContenedores[[#This Row],[Toneladas en contenedores desembarcadas en exterior con carga]]</f>
        <v>16217098</v>
      </c>
      <c r="AA541" s="3">
        <f>+dataMercanciaContenedores[[#This Row],[Toneladas en contenedores desembarcadas en cabotaje vacíos]]+dataMercanciaContenedores[[#This Row],[Toneladas en contenedores desembarcadas en exterior vacíos]]</f>
        <v>920662</v>
      </c>
      <c r="AB541" s="3">
        <f>+dataMercanciaContenedores[[#This Row],[TOTAL Toneladas en contenedores con carga desembarcadas]]+dataMercanciaContenedores[[#This Row],[TOTAL Toneladas en contenedores vacíos desembarcadas]]</f>
        <v>17137760</v>
      </c>
      <c r="AC541" s="3">
        <f>+dataMercanciaContenedores[[#This Row],[TOTAL toneladas embarcadas en contenedor]]+dataMercanciaContenedores[[#This Row],[TOTAL toneladas desembarcadas en contenedor]]</f>
        <v>37610183</v>
      </c>
    </row>
    <row r="542" spans="1:29" hidden="1" x14ac:dyDescent="0.2">
      <c r="A542" s="1">
        <v>2022</v>
      </c>
      <c r="B542" s="1" t="s">
        <v>18</v>
      </c>
      <c r="C542" s="1" t="s">
        <v>40</v>
      </c>
      <c r="D542" s="1" t="s">
        <v>41</v>
      </c>
      <c r="E542" s="2">
        <v>155698</v>
      </c>
      <c r="F542" s="2">
        <v>13542</v>
      </c>
      <c r="G542" s="3">
        <f>+dataMercanciaContenedores[[#This Row],[Toneladas en contenedores embarcadas en cabotaje con carga]]+dataMercanciaContenedores[[#This Row],[Toneladas en contenedores embarcadas en cabotaje vacíos]]</f>
        <v>169240</v>
      </c>
      <c r="H542" s="2">
        <v>27229</v>
      </c>
      <c r="I542" s="2">
        <v>49201</v>
      </c>
      <c r="J542" s="3">
        <f>+dataMercanciaContenedores[[#This Row],[Toneladas en contenedores desembarcadas en cabotaje con carga]]+dataMercanciaContenedores[[#This Row],[Toneladas en contenedores desembarcadas en cabotaje vacíos]]</f>
        <v>76430</v>
      </c>
      <c r="K542" s="3">
        <f>+dataMercanciaContenedores[[#This Row],[Toneladas en contenedores embarcadas en cabotaje con carga]]+dataMercanciaContenedores[[#This Row],[Toneladas en contenedores desembarcadas en cabotaje con carga]]</f>
        <v>182927</v>
      </c>
      <c r="L542" s="3">
        <f>+dataMercanciaContenedores[[#This Row],[Toneladas en contenedores embarcadas en cabotaje vacíos]]+dataMercanciaContenedores[[#This Row],[Toneladas en contenedores desembarcadas en cabotaje vacíos]]</f>
        <v>62743</v>
      </c>
      <c r="M542" s="3">
        <f>+dataMercanciaContenedores[[#This Row],[TOTAL toneladas en contenedores en cabotaje con carga]]+dataMercanciaContenedores[[#This Row],[TOTAL toneladas en contenedores en cabotaje vacíos]]</f>
        <v>245670</v>
      </c>
      <c r="N542" s="2">
        <v>3094527</v>
      </c>
      <c r="O542" s="2">
        <v>19175</v>
      </c>
      <c r="P542" s="3">
        <f>+dataMercanciaContenedores[[#This Row],[Toneladas en contenedores embarcadas en exterior con carga]]+dataMercanciaContenedores[[#This Row],[Toneladas en contenedores embarcadas en exterior vacíos]]</f>
        <v>3113702</v>
      </c>
      <c r="Q542" s="2">
        <v>1857028</v>
      </c>
      <c r="R542" s="2">
        <v>182905</v>
      </c>
      <c r="S542" s="3">
        <f>+dataMercanciaContenedores[[#This Row],[Toneladas en contenedores desembarcadas en exterior con carga]]+dataMercanciaContenedores[[#This Row],[Toneladas en contenedores desembarcadas en exterior vacíos]]</f>
        <v>2039933</v>
      </c>
      <c r="T542" s="3">
        <f>+dataMercanciaContenedores[[#This Row],[Toneladas en contenedores embarcadas en exterior con carga]]+dataMercanciaContenedores[[#This Row],[Toneladas en contenedores desembarcadas en exterior con carga]]</f>
        <v>4951555</v>
      </c>
      <c r="U542" s="3">
        <f>+dataMercanciaContenedores[[#This Row],[Toneladas en contenedores embarcadas en exterior vacíos]]+dataMercanciaContenedores[[#This Row],[Toneladas en contenedores desembarcadas en exterior vacíos]]</f>
        <v>202080</v>
      </c>
      <c r="V542" s="3">
        <f>+dataMercanciaContenedores[[#This Row],[TOTAL toneladas en contenedores en exterior con carga]]+dataMercanciaContenedores[[#This Row],[TOTAL toneladas en contenedores en exterior vacíos]]</f>
        <v>5153635</v>
      </c>
      <c r="W542" s="3">
        <f>+dataMercanciaContenedores[[#This Row],[Toneladas en contenedores embarcadas en cabotaje con carga]]+dataMercanciaContenedores[[#This Row],[Toneladas en contenedores embarcadas en exterior con carga]]</f>
        <v>3250225</v>
      </c>
      <c r="X542" s="3">
        <f>+dataMercanciaContenedores[[#This Row],[Toneladas en contenedores embarcadas en cabotaje vacíos]]+dataMercanciaContenedores[[#This Row],[Toneladas en contenedores embarcadas en exterior vacíos]]</f>
        <v>32717</v>
      </c>
      <c r="Y542" s="3">
        <f>+dataMercanciaContenedores[[#This Row],[TOTAL Toneladas en contenedores con carga embarcadas]]+dataMercanciaContenedores[[#This Row],[TOTAL Toneladas en contenedores vacíos embarcadas]]</f>
        <v>3282942</v>
      </c>
      <c r="Z542" s="3">
        <f>+dataMercanciaContenedores[[#This Row],[Toneladas en contenedores desembarcadas en cabotaje con carga]]+dataMercanciaContenedores[[#This Row],[Toneladas en contenedores desembarcadas en exterior con carga]]</f>
        <v>1884257</v>
      </c>
      <c r="AA542" s="3">
        <f>+dataMercanciaContenedores[[#This Row],[Toneladas en contenedores desembarcadas en cabotaje vacíos]]+dataMercanciaContenedores[[#This Row],[Toneladas en contenedores desembarcadas en exterior vacíos]]</f>
        <v>232106</v>
      </c>
      <c r="AB542" s="3">
        <f>+dataMercanciaContenedores[[#This Row],[TOTAL Toneladas en contenedores con carga desembarcadas]]+dataMercanciaContenedores[[#This Row],[TOTAL Toneladas en contenedores vacíos desembarcadas]]</f>
        <v>2116363</v>
      </c>
      <c r="AC542" s="3">
        <f>+dataMercanciaContenedores[[#This Row],[TOTAL toneladas embarcadas en contenedor]]+dataMercanciaContenedores[[#This Row],[TOTAL toneladas desembarcadas en contenedor]]</f>
        <v>5399305</v>
      </c>
    </row>
    <row r="543" spans="1:29" hidden="1" x14ac:dyDescent="0.2">
      <c r="A543" s="1">
        <v>2022</v>
      </c>
      <c r="B543" s="1" t="s">
        <v>19</v>
      </c>
      <c r="C543" s="1" t="s">
        <v>40</v>
      </c>
      <c r="D543" s="1" t="s">
        <v>41</v>
      </c>
      <c r="E543" s="2">
        <v>52081</v>
      </c>
      <c r="F543" s="2">
        <v>16902</v>
      </c>
      <c r="G543" s="3">
        <f>+dataMercanciaContenedores[[#This Row],[Toneladas en contenedores embarcadas en cabotaje con carga]]+dataMercanciaContenedores[[#This Row],[Toneladas en contenedores embarcadas en cabotaje vacíos]]</f>
        <v>68983</v>
      </c>
      <c r="H543" s="2">
        <v>1516</v>
      </c>
      <c r="I543" s="2">
        <v>5021</v>
      </c>
      <c r="J543" s="3">
        <f>+dataMercanciaContenedores[[#This Row],[Toneladas en contenedores desembarcadas en cabotaje con carga]]+dataMercanciaContenedores[[#This Row],[Toneladas en contenedores desembarcadas en cabotaje vacíos]]</f>
        <v>6537</v>
      </c>
      <c r="K543" s="3">
        <f>+dataMercanciaContenedores[[#This Row],[Toneladas en contenedores embarcadas en cabotaje con carga]]+dataMercanciaContenedores[[#This Row],[Toneladas en contenedores desembarcadas en cabotaje con carga]]</f>
        <v>53597</v>
      </c>
      <c r="L543" s="3">
        <f>+dataMercanciaContenedores[[#This Row],[Toneladas en contenedores embarcadas en cabotaje vacíos]]+dataMercanciaContenedores[[#This Row],[Toneladas en contenedores desembarcadas en cabotaje vacíos]]</f>
        <v>21923</v>
      </c>
      <c r="M543" s="3">
        <f>+dataMercanciaContenedores[[#This Row],[TOTAL toneladas en contenedores en cabotaje con carga]]+dataMercanciaContenedores[[#This Row],[TOTAL toneladas en contenedores en cabotaje vacíos]]</f>
        <v>75520</v>
      </c>
      <c r="N543" s="2">
        <v>241343</v>
      </c>
      <c r="O543" s="2">
        <v>951</v>
      </c>
      <c r="P543" s="3">
        <f>+dataMercanciaContenedores[[#This Row],[Toneladas en contenedores embarcadas en exterior con carga]]+dataMercanciaContenedores[[#This Row],[Toneladas en contenedores embarcadas en exterior vacíos]]</f>
        <v>242294</v>
      </c>
      <c r="Q543" s="2">
        <v>300674</v>
      </c>
      <c r="R543" s="2">
        <v>9977</v>
      </c>
      <c r="S543" s="3">
        <f>+dataMercanciaContenedores[[#This Row],[Toneladas en contenedores desembarcadas en exterior con carga]]+dataMercanciaContenedores[[#This Row],[Toneladas en contenedores desembarcadas en exterior vacíos]]</f>
        <v>310651</v>
      </c>
      <c r="T543" s="3">
        <f>+dataMercanciaContenedores[[#This Row],[Toneladas en contenedores embarcadas en exterior con carga]]+dataMercanciaContenedores[[#This Row],[Toneladas en contenedores desembarcadas en exterior con carga]]</f>
        <v>542017</v>
      </c>
      <c r="U543" s="3">
        <f>+dataMercanciaContenedores[[#This Row],[Toneladas en contenedores embarcadas en exterior vacíos]]+dataMercanciaContenedores[[#This Row],[Toneladas en contenedores desembarcadas en exterior vacíos]]</f>
        <v>10928</v>
      </c>
      <c r="V543" s="3">
        <f>+dataMercanciaContenedores[[#This Row],[TOTAL toneladas en contenedores en exterior con carga]]+dataMercanciaContenedores[[#This Row],[TOTAL toneladas en contenedores en exterior vacíos]]</f>
        <v>552945</v>
      </c>
      <c r="W543" s="3">
        <f>+dataMercanciaContenedores[[#This Row],[Toneladas en contenedores embarcadas en cabotaje con carga]]+dataMercanciaContenedores[[#This Row],[Toneladas en contenedores embarcadas en exterior con carga]]</f>
        <v>293424</v>
      </c>
      <c r="X543" s="3">
        <f>+dataMercanciaContenedores[[#This Row],[Toneladas en contenedores embarcadas en cabotaje vacíos]]+dataMercanciaContenedores[[#This Row],[Toneladas en contenedores embarcadas en exterior vacíos]]</f>
        <v>17853</v>
      </c>
      <c r="Y543" s="3">
        <f>+dataMercanciaContenedores[[#This Row],[TOTAL Toneladas en contenedores con carga embarcadas]]+dataMercanciaContenedores[[#This Row],[TOTAL Toneladas en contenedores vacíos embarcadas]]</f>
        <v>311277</v>
      </c>
      <c r="Z543" s="3">
        <f>+dataMercanciaContenedores[[#This Row],[Toneladas en contenedores desembarcadas en cabotaje con carga]]+dataMercanciaContenedores[[#This Row],[Toneladas en contenedores desembarcadas en exterior con carga]]</f>
        <v>302190</v>
      </c>
      <c r="AA543" s="3">
        <f>+dataMercanciaContenedores[[#This Row],[Toneladas en contenedores desembarcadas en cabotaje vacíos]]+dataMercanciaContenedores[[#This Row],[Toneladas en contenedores desembarcadas en exterior vacíos]]</f>
        <v>14998</v>
      </c>
      <c r="AB543" s="3">
        <f>+dataMercanciaContenedores[[#This Row],[TOTAL Toneladas en contenedores con carga desembarcadas]]+dataMercanciaContenedores[[#This Row],[TOTAL Toneladas en contenedores vacíos desembarcadas]]</f>
        <v>317188</v>
      </c>
      <c r="AC543" s="3">
        <f>+dataMercanciaContenedores[[#This Row],[TOTAL toneladas embarcadas en contenedor]]+dataMercanciaContenedores[[#This Row],[TOTAL toneladas desembarcadas en contenedor]]</f>
        <v>628465</v>
      </c>
    </row>
    <row r="544" spans="1:29" hidden="1" x14ac:dyDescent="0.2">
      <c r="A544" s="1">
        <v>2022</v>
      </c>
      <c r="B544" s="1" t="s">
        <v>20</v>
      </c>
      <c r="C544" s="1" t="s">
        <v>40</v>
      </c>
      <c r="D544" s="1" t="s">
        <v>41</v>
      </c>
      <c r="E544" s="2">
        <v>0</v>
      </c>
      <c r="F544" s="2">
        <v>1460</v>
      </c>
      <c r="G544" s="3">
        <f>+dataMercanciaContenedores[[#This Row],[Toneladas en contenedores embarcadas en cabotaje con carga]]+dataMercanciaContenedores[[#This Row],[Toneladas en contenedores embarcadas en cabotaje vacíos]]</f>
        <v>1460</v>
      </c>
      <c r="H544" s="2">
        <v>593</v>
      </c>
      <c r="I544" s="2">
        <v>6633</v>
      </c>
      <c r="J544" s="3">
        <f>+dataMercanciaContenedores[[#This Row],[Toneladas en contenedores desembarcadas en cabotaje con carga]]+dataMercanciaContenedores[[#This Row],[Toneladas en contenedores desembarcadas en cabotaje vacíos]]</f>
        <v>7226</v>
      </c>
      <c r="K544" s="3">
        <f>+dataMercanciaContenedores[[#This Row],[Toneladas en contenedores embarcadas en cabotaje con carga]]+dataMercanciaContenedores[[#This Row],[Toneladas en contenedores desembarcadas en cabotaje con carga]]</f>
        <v>593</v>
      </c>
      <c r="L544" s="3">
        <f>+dataMercanciaContenedores[[#This Row],[Toneladas en contenedores embarcadas en cabotaje vacíos]]+dataMercanciaContenedores[[#This Row],[Toneladas en contenedores desembarcadas en cabotaje vacíos]]</f>
        <v>8093</v>
      </c>
      <c r="M544" s="3">
        <f>+dataMercanciaContenedores[[#This Row],[TOTAL toneladas en contenedores en cabotaje con carga]]+dataMercanciaContenedores[[#This Row],[TOTAL toneladas en contenedores en cabotaje vacíos]]</f>
        <v>8686</v>
      </c>
      <c r="N544" s="2">
        <v>1133777</v>
      </c>
      <c r="O544" s="2">
        <v>8762</v>
      </c>
      <c r="P544" s="3">
        <f>+dataMercanciaContenedores[[#This Row],[Toneladas en contenedores embarcadas en exterior con carga]]+dataMercanciaContenedores[[#This Row],[Toneladas en contenedores embarcadas en exterior vacíos]]</f>
        <v>1142539</v>
      </c>
      <c r="Q544" s="2">
        <v>140331</v>
      </c>
      <c r="R544" s="2">
        <v>81080</v>
      </c>
      <c r="S544" s="3">
        <f>+dataMercanciaContenedores[[#This Row],[Toneladas en contenedores desembarcadas en exterior con carga]]+dataMercanciaContenedores[[#This Row],[Toneladas en contenedores desembarcadas en exterior vacíos]]</f>
        <v>221411</v>
      </c>
      <c r="T544" s="3">
        <f>+dataMercanciaContenedores[[#This Row],[Toneladas en contenedores embarcadas en exterior con carga]]+dataMercanciaContenedores[[#This Row],[Toneladas en contenedores desembarcadas en exterior con carga]]</f>
        <v>1274108</v>
      </c>
      <c r="U544" s="3">
        <f>+dataMercanciaContenedores[[#This Row],[Toneladas en contenedores embarcadas en exterior vacíos]]+dataMercanciaContenedores[[#This Row],[Toneladas en contenedores desembarcadas en exterior vacíos]]</f>
        <v>89842</v>
      </c>
      <c r="V544" s="3">
        <f>+dataMercanciaContenedores[[#This Row],[TOTAL toneladas en contenedores en exterior con carga]]+dataMercanciaContenedores[[#This Row],[TOTAL toneladas en contenedores en exterior vacíos]]</f>
        <v>1363950</v>
      </c>
      <c r="W544" s="3">
        <f>+dataMercanciaContenedores[[#This Row],[Toneladas en contenedores embarcadas en cabotaje con carga]]+dataMercanciaContenedores[[#This Row],[Toneladas en contenedores embarcadas en exterior con carga]]</f>
        <v>1133777</v>
      </c>
      <c r="X544" s="3">
        <f>+dataMercanciaContenedores[[#This Row],[Toneladas en contenedores embarcadas en cabotaje vacíos]]+dataMercanciaContenedores[[#This Row],[Toneladas en contenedores embarcadas en exterior vacíos]]</f>
        <v>10222</v>
      </c>
      <c r="Y544" s="3">
        <f>+dataMercanciaContenedores[[#This Row],[TOTAL Toneladas en contenedores con carga embarcadas]]+dataMercanciaContenedores[[#This Row],[TOTAL Toneladas en contenedores vacíos embarcadas]]</f>
        <v>1143999</v>
      </c>
      <c r="Z544" s="3">
        <f>+dataMercanciaContenedores[[#This Row],[Toneladas en contenedores desembarcadas en cabotaje con carga]]+dataMercanciaContenedores[[#This Row],[Toneladas en contenedores desembarcadas en exterior con carga]]</f>
        <v>140924</v>
      </c>
      <c r="AA544" s="3">
        <f>+dataMercanciaContenedores[[#This Row],[Toneladas en contenedores desembarcadas en cabotaje vacíos]]+dataMercanciaContenedores[[#This Row],[Toneladas en contenedores desembarcadas en exterior vacíos]]</f>
        <v>87713</v>
      </c>
      <c r="AB544" s="3">
        <f>+dataMercanciaContenedores[[#This Row],[TOTAL Toneladas en contenedores con carga desembarcadas]]+dataMercanciaContenedores[[#This Row],[TOTAL Toneladas en contenedores vacíos desembarcadas]]</f>
        <v>228637</v>
      </c>
      <c r="AC544" s="3">
        <f>+dataMercanciaContenedores[[#This Row],[TOTAL toneladas embarcadas en contenedor]]+dataMercanciaContenedores[[#This Row],[TOTAL toneladas desembarcadas en contenedor]]</f>
        <v>1372636</v>
      </c>
    </row>
    <row r="545" spans="1:29" hidden="1" x14ac:dyDescent="0.2">
      <c r="A545" s="1">
        <v>2022</v>
      </c>
      <c r="B545" s="1" t="s">
        <v>21</v>
      </c>
      <c r="C545" s="1" t="s">
        <v>40</v>
      </c>
      <c r="D545" s="1" t="s">
        <v>41</v>
      </c>
      <c r="E545" s="2">
        <v>52744</v>
      </c>
      <c r="F545" s="2">
        <v>98</v>
      </c>
      <c r="G545" s="3">
        <f>+dataMercanciaContenedores[[#This Row],[Toneladas en contenedores embarcadas en cabotaje con carga]]+dataMercanciaContenedores[[#This Row],[Toneladas en contenedores embarcadas en cabotaje vacíos]]</f>
        <v>52842</v>
      </c>
      <c r="H545" s="2">
        <v>4366</v>
      </c>
      <c r="I545" s="2">
        <v>8995</v>
      </c>
      <c r="J545" s="3">
        <f>+dataMercanciaContenedores[[#This Row],[Toneladas en contenedores desembarcadas en cabotaje con carga]]+dataMercanciaContenedores[[#This Row],[Toneladas en contenedores desembarcadas en cabotaje vacíos]]</f>
        <v>13361</v>
      </c>
      <c r="K545" s="3">
        <f>+dataMercanciaContenedores[[#This Row],[Toneladas en contenedores embarcadas en cabotaje con carga]]+dataMercanciaContenedores[[#This Row],[Toneladas en contenedores desembarcadas en cabotaje con carga]]</f>
        <v>57110</v>
      </c>
      <c r="L545" s="3">
        <f>+dataMercanciaContenedores[[#This Row],[Toneladas en contenedores embarcadas en cabotaje vacíos]]+dataMercanciaContenedores[[#This Row],[Toneladas en contenedores desembarcadas en cabotaje vacíos]]</f>
        <v>9093</v>
      </c>
      <c r="M545" s="3">
        <f>+dataMercanciaContenedores[[#This Row],[TOTAL toneladas en contenedores en cabotaje con carga]]+dataMercanciaContenedores[[#This Row],[TOTAL toneladas en contenedores en cabotaje vacíos]]</f>
        <v>66203</v>
      </c>
      <c r="N545" s="2">
        <v>0</v>
      </c>
      <c r="O545" s="2">
        <v>0</v>
      </c>
      <c r="P545" s="3">
        <f>+dataMercanciaContenedores[[#This Row],[Toneladas en contenedores embarcadas en exterior con carga]]+dataMercanciaContenedores[[#This Row],[Toneladas en contenedores embarcadas en exterior vacíos]]</f>
        <v>0</v>
      </c>
      <c r="Q545" s="2">
        <v>1252</v>
      </c>
      <c r="R545" s="2">
        <v>0</v>
      </c>
      <c r="S545" s="3">
        <f>+dataMercanciaContenedores[[#This Row],[Toneladas en contenedores desembarcadas en exterior con carga]]+dataMercanciaContenedores[[#This Row],[Toneladas en contenedores desembarcadas en exterior vacíos]]</f>
        <v>1252</v>
      </c>
      <c r="T545" s="3">
        <f>+dataMercanciaContenedores[[#This Row],[Toneladas en contenedores embarcadas en exterior con carga]]+dataMercanciaContenedores[[#This Row],[Toneladas en contenedores desembarcadas en exterior con carga]]</f>
        <v>1252</v>
      </c>
      <c r="U545" s="3">
        <f>+dataMercanciaContenedores[[#This Row],[Toneladas en contenedores embarcadas en exterior vacíos]]+dataMercanciaContenedores[[#This Row],[Toneladas en contenedores desembarcadas en exterior vacíos]]</f>
        <v>0</v>
      </c>
      <c r="V545" s="3">
        <f>+dataMercanciaContenedores[[#This Row],[TOTAL toneladas en contenedores en exterior con carga]]+dataMercanciaContenedores[[#This Row],[TOTAL toneladas en contenedores en exterior vacíos]]</f>
        <v>1252</v>
      </c>
      <c r="W545" s="3">
        <f>+dataMercanciaContenedores[[#This Row],[Toneladas en contenedores embarcadas en cabotaje con carga]]+dataMercanciaContenedores[[#This Row],[Toneladas en contenedores embarcadas en exterior con carga]]</f>
        <v>52744</v>
      </c>
      <c r="X545" s="3">
        <f>+dataMercanciaContenedores[[#This Row],[Toneladas en contenedores embarcadas en cabotaje vacíos]]+dataMercanciaContenedores[[#This Row],[Toneladas en contenedores embarcadas en exterior vacíos]]</f>
        <v>98</v>
      </c>
      <c r="Y545" s="3">
        <f>+dataMercanciaContenedores[[#This Row],[TOTAL Toneladas en contenedores con carga embarcadas]]+dataMercanciaContenedores[[#This Row],[TOTAL Toneladas en contenedores vacíos embarcadas]]</f>
        <v>52842</v>
      </c>
      <c r="Z545" s="3">
        <f>+dataMercanciaContenedores[[#This Row],[Toneladas en contenedores desembarcadas en cabotaje con carga]]+dataMercanciaContenedores[[#This Row],[Toneladas en contenedores desembarcadas en exterior con carga]]</f>
        <v>5618</v>
      </c>
      <c r="AA545" s="3">
        <f>+dataMercanciaContenedores[[#This Row],[Toneladas en contenedores desembarcadas en cabotaje vacíos]]+dataMercanciaContenedores[[#This Row],[Toneladas en contenedores desembarcadas en exterior vacíos]]</f>
        <v>8995</v>
      </c>
      <c r="AB545" s="3">
        <f>+dataMercanciaContenedores[[#This Row],[TOTAL Toneladas en contenedores con carga desembarcadas]]+dataMercanciaContenedores[[#This Row],[TOTAL Toneladas en contenedores vacíos desembarcadas]]</f>
        <v>14613</v>
      </c>
      <c r="AC545" s="3">
        <f>+dataMercanciaContenedores[[#This Row],[TOTAL toneladas embarcadas en contenedor]]+dataMercanciaContenedores[[#This Row],[TOTAL toneladas desembarcadas en contenedor]]</f>
        <v>67455</v>
      </c>
    </row>
    <row r="546" spans="1:29" hidden="1" x14ac:dyDescent="0.2">
      <c r="A546" s="1">
        <v>2022</v>
      </c>
      <c r="B546" s="1" t="s">
        <v>22</v>
      </c>
      <c r="C546" s="1" t="s">
        <v>40</v>
      </c>
      <c r="D546" s="1" t="s">
        <v>41</v>
      </c>
      <c r="E546" s="2">
        <v>13134</v>
      </c>
      <c r="F546" s="2">
        <v>714</v>
      </c>
      <c r="G546" s="3">
        <f>+dataMercanciaContenedores[[#This Row],[Toneladas en contenedores embarcadas en cabotaje con carga]]+dataMercanciaContenedores[[#This Row],[Toneladas en contenedores embarcadas en cabotaje vacíos]]</f>
        <v>13848</v>
      </c>
      <c r="H546" s="2">
        <v>104473</v>
      </c>
      <c r="I546" s="2">
        <v>3683</v>
      </c>
      <c r="J546" s="3">
        <f>+dataMercanciaContenedores[[#This Row],[Toneladas en contenedores desembarcadas en cabotaje con carga]]+dataMercanciaContenedores[[#This Row],[Toneladas en contenedores desembarcadas en cabotaje vacíos]]</f>
        <v>108156</v>
      </c>
      <c r="K546" s="3">
        <f>+dataMercanciaContenedores[[#This Row],[Toneladas en contenedores embarcadas en cabotaje con carga]]+dataMercanciaContenedores[[#This Row],[Toneladas en contenedores desembarcadas en cabotaje con carga]]</f>
        <v>117607</v>
      </c>
      <c r="L546" s="3">
        <f>+dataMercanciaContenedores[[#This Row],[Toneladas en contenedores embarcadas en cabotaje vacíos]]+dataMercanciaContenedores[[#This Row],[Toneladas en contenedores desembarcadas en cabotaje vacíos]]</f>
        <v>4397</v>
      </c>
      <c r="M546" s="3">
        <f>+dataMercanciaContenedores[[#This Row],[TOTAL toneladas en contenedores en cabotaje con carga]]+dataMercanciaContenedores[[#This Row],[TOTAL toneladas en contenedores en cabotaje vacíos]]</f>
        <v>122004</v>
      </c>
      <c r="N546" s="2">
        <v>217203</v>
      </c>
      <c r="O546" s="2">
        <v>1434</v>
      </c>
      <c r="P546" s="3">
        <f>+dataMercanciaContenedores[[#This Row],[Toneladas en contenedores embarcadas en exterior con carga]]+dataMercanciaContenedores[[#This Row],[Toneladas en contenedores embarcadas en exterior vacíos]]</f>
        <v>218637</v>
      </c>
      <c r="Q546" s="2">
        <v>61564</v>
      </c>
      <c r="R546" s="2">
        <v>9444</v>
      </c>
      <c r="S546" s="3">
        <f>+dataMercanciaContenedores[[#This Row],[Toneladas en contenedores desembarcadas en exterior con carga]]+dataMercanciaContenedores[[#This Row],[Toneladas en contenedores desembarcadas en exterior vacíos]]</f>
        <v>71008</v>
      </c>
      <c r="T546" s="3">
        <f>+dataMercanciaContenedores[[#This Row],[Toneladas en contenedores embarcadas en exterior con carga]]+dataMercanciaContenedores[[#This Row],[Toneladas en contenedores desembarcadas en exterior con carga]]</f>
        <v>278767</v>
      </c>
      <c r="U546" s="3">
        <f>+dataMercanciaContenedores[[#This Row],[Toneladas en contenedores embarcadas en exterior vacíos]]+dataMercanciaContenedores[[#This Row],[Toneladas en contenedores desembarcadas en exterior vacíos]]</f>
        <v>10878</v>
      </c>
      <c r="V546" s="3">
        <f>+dataMercanciaContenedores[[#This Row],[TOTAL toneladas en contenedores en exterior con carga]]+dataMercanciaContenedores[[#This Row],[TOTAL toneladas en contenedores en exterior vacíos]]</f>
        <v>289645</v>
      </c>
      <c r="W546" s="3">
        <f>+dataMercanciaContenedores[[#This Row],[Toneladas en contenedores embarcadas en cabotaje con carga]]+dataMercanciaContenedores[[#This Row],[Toneladas en contenedores embarcadas en exterior con carga]]</f>
        <v>230337</v>
      </c>
      <c r="X546" s="3">
        <f>+dataMercanciaContenedores[[#This Row],[Toneladas en contenedores embarcadas en cabotaje vacíos]]+dataMercanciaContenedores[[#This Row],[Toneladas en contenedores embarcadas en exterior vacíos]]</f>
        <v>2148</v>
      </c>
      <c r="Y546" s="3">
        <f>+dataMercanciaContenedores[[#This Row],[TOTAL Toneladas en contenedores con carga embarcadas]]+dataMercanciaContenedores[[#This Row],[TOTAL Toneladas en contenedores vacíos embarcadas]]</f>
        <v>232485</v>
      </c>
      <c r="Z546" s="3">
        <f>+dataMercanciaContenedores[[#This Row],[Toneladas en contenedores desembarcadas en cabotaje con carga]]+dataMercanciaContenedores[[#This Row],[Toneladas en contenedores desembarcadas en exterior con carga]]</f>
        <v>166037</v>
      </c>
      <c r="AA546" s="3">
        <f>+dataMercanciaContenedores[[#This Row],[Toneladas en contenedores desembarcadas en cabotaje vacíos]]+dataMercanciaContenedores[[#This Row],[Toneladas en contenedores desembarcadas en exterior vacíos]]</f>
        <v>13127</v>
      </c>
      <c r="AB546" s="3">
        <f>+dataMercanciaContenedores[[#This Row],[TOTAL Toneladas en contenedores con carga desembarcadas]]+dataMercanciaContenedores[[#This Row],[TOTAL Toneladas en contenedores vacíos desembarcadas]]</f>
        <v>179164</v>
      </c>
      <c r="AC546" s="3">
        <f>+dataMercanciaContenedores[[#This Row],[TOTAL toneladas embarcadas en contenedor]]+dataMercanciaContenedores[[#This Row],[TOTAL toneladas desembarcadas en contenedor]]</f>
        <v>411649</v>
      </c>
    </row>
    <row r="547" spans="1:29" hidden="1" x14ac:dyDescent="0.2">
      <c r="A547" s="1">
        <v>2022</v>
      </c>
      <c r="B547" s="1" t="s">
        <v>23</v>
      </c>
      <c r="C547" s="1" t="s">
        <v>40</v>
      </c>
      <c r="D547" s="1" t="s">
        <v>41</v>
      </c>
      <c r="E547" s="2">
        <v>19644</v>
      </c>
      <c r="F547" s="2">
        <v>3553</v>
      </c>
      <c r="G547" s="3">
        <f>+dataMercanciaContenedores[[#This Row],[Toneladas en contenedores embarcadas en cabotaje con carga]]+dataMercanciaContenedores[[#This Row],[Toneladas en contenedores embarcadas en cabotaje vacíos]]</f>
        <v>23197</v>
      </c>
      <c r="H547" s="2">
        <v>2026</v>
      </c>
      <c r="I547" s="2">
        <v>10373</v>
      </c>
      <c r="J547" s="3">
        <f>+dataMercanciaContenedores[[#This Row],[Toneladas en contenedores desembarcadas en cabotaje con carga]]+dataMercanciaContenedores[[#This Row],[Toneladas en contenedores desembarcadas en cabotaje vacíos]]</f>
        <v>12399</v>
      </c>
      <c r="K547" s="3">
        <f>+dataMercanciaContenedores[[#This Row],[Toneladas en contenedores embarcadas en cabotaje con carga]]+dataMercanciaContenedores[[#This Row],[Toneladas en contenedores desembarcadas en cabotaje con carga]]</f>
        <v>21670</v>
      </c>
      <c r="L547" s="3">
        <f>+dataMercanciaContenedores[[#This Row],[Toneladas en contenedores embarcadas en cabotaje vacíos]]+dataMercanciaContenedores[[#This Row],[Toneladas en contenedores desembarcadas en cabotaje vacíos]]</f>
        <v>13926</v>
      </c>
      <c r="M547" s="3">
        <f>+dataMercanciaContenedores[[#This Row],[TOTAL toneladas en contenedores en cabotaje con carga]]+dataMercanciaContenedores[[#This Row],[TOTAL toneladas en contenedores en cabotaje vacíos]]</f>
        <v>35596</v>
      </c>
      <c r="N547" s="2">
        <v>326529</v>
      </c>
      <c r="O547" s="2">
        <v>1643</v>
      </c>
      <c r="P547" s="3">
        <f>+dataMercanciaContenedores[[#This Row],[Toneladas en contenedores embarcadas en exterior con carga]]+dataMercanciaContenedores[[#This Row],[Toneladas en contenedores embarcadas en exterior vacíos]]</f>
        <v>328172</v>
      </c>
      <c r="Q547" s="2">
        <v>253860</v>
      </c>
      <c r="R547" s="2">
        <v>12775</v>
      </c>
      <c r="S547" s="3">
        <f>+dataMercanciaContenedores[[#This Row],[Toneladas en contenedores desembarcadas en exterior con carga]]+dataMercanciaContenedores[[#This Row],[Toneladas en contenedores desembarcadas en exterior vacíos]]</f>
        <v>266635</v>
      </c>
      <c r="T547" s="3">
        <f>+dataMercanciaContenedores[[#This Row],[Toneladas en contenedores embarcadas en exterior con carga]]+dataMercanciaContenedores[[#This Row],[Toneladas en contenedores desembarcadas en exterior con carga]]</f>
        <v>580389</v>
      </c>
      <c r="U547" s="3">
        <f>+dataMercanciaContenedores[[#This Row],[Toneladas en contenedores embarcadas en exterior vacíos]]+dataMercanciaContenedores[[#This Row],[Toneladas en contenedores desembarcadas en exterior vacíos]]</f>
        <v>14418</v>
      </c>
      <c r="V547" s="3">
        <f>+dataMercanciaContenedores[[#This Row],[TOTAL toneladas en contenedores en exterior con carga]]+dataMercanciaContenedores[[#This Row],[TOTAL toneladas en contenedores en exterior vacíos]]</f>
        <v>594807</v>
      </c>
      <c r="W547" s="3">
        <f>+dataMercanciaContenedores[[#This Row],[Toneladas en contenedores embarcadas en cabotaje con carga]]+dataMercanciaContenedores[[#This Row],[Toneladas en contenedores embarcadas en exterior con carga]]</f>
        <v>346173</v>
      </c>
      <c r="X547" s="3">
        <f>+dataMercanciaContenedores[[#This Row],[Toneladas en contenedores embarcadas en cabotaje vacíos]]+dataMercanciaContenedores[[#This Row],[Toneladas en contenedores embarcadas en exterior vacíos]]</f>
        <v>5196</v>
      </c>
      <c r="Y547" s="3">
        <f>+dataMercanciaContenedores[[#This Row],[TOTAL Toneladas en contenedores con carga embarcadas]]+dataMercanciaContenedores[[#This Row],[TOTAL Toneladas en contenedores vacíos embarcadas]]</f>
        <v>351369</v>
      </c>
      <c r="Z547" s="3">
        <f>+dataMercanciaContenedores[[#This Row],[Toneladas en contenedores desembarcadas en cabotaje con carga]]+dataMercanciaContenedores[[#This Row],[Toneladas en contenedores desembarcadas en exterior con carga]]</f>
        <v>255886</v>
      </c>
      <c r="AA547" s="3">
        <f>+dataMercanciaContenedores[[#This Row],[Toneladas en contenedores desembarcadas en cabotaje vacíos]]+dataMercanciaContenedores[[#This Row],[Toneladas en contenedores desembarcadas en exterior vacíos]]</f>
        <v>23148</v>
      </c>
      <c r="AB547" s="3">
        <f>+dataMercanciaContenedores[[#This Row],[TOTAL Toneladas en contenedores con carga desembarcadas]]+dataMercanciaContenedores[[#This Row],[TOTAL Toneladas en contenedores vacíos desembarcadas]]</f>
        <v>279034</v>
      </c>
      <c r="AC547" s="3">
        <f>+dataMercanciaContenedores[[#This Row],[TOTAL toneladas embarcadas en contenedor]]+dataMercanciaContenedores[[#This Row],[TOTAL toneladas desembarcadas en contenedor]]</f>
        <v>630403</v>
      </c>
    </row>
    <row r="548" spans="1:29" hidden="1" x14ac:dyDescent="0.2">
      <c r="A548" s="1">
        <v>2022</v>
      </c>
      <c r="B548" s="1" t="s">
        <v>24</v>
      </c>
      <c r="C548" s="1" t="s">
        <v>40</v>
      </c>
      <c r="D548" s="1" t="s">
        <v>41</v>
      </c>
      <c r="E548" s="2">
        <v>328596</v>
      </c>
      <c r="F548" s="2">
        <v>272</v>
      </c>
      <c r="G548" s="3">
        <f>+dataMercanciaContenedores[[#This Row],[Toneladas en contenedores embarcadas en cabotaje con carga]]+dataMercanciaContenedores[[#This Row],[Toneladas en contenedores embarcadas en cabotaje vacíos]]</f>
        <v>328868</v>
      </c>
      <c r="H548" s="2">
        <v>36217</v>
      </c>
      <c r="I548" s="2">
        <v>72305</v>
      </c>
      <c r="J548" s="3">
        <f>+dataMercanciaContenedores[[#This Row],[Toneladas en contenedores desembarcadas en cabotaje con carga]]+dataMercanciaContenedores[[#This Row],[Toneladas en contenedores desembarcadas en cabotaje vacíos]]</f>
        <v>108522</v>
      </c>
      <c r="K548" s="3">
        <f>+dataMercanciaContenedores[[#This Row],[Toneladas en contenedores embarcadas en cabotaje con carga]]+dataMercanciaContenedores[[#This Row],[Toneladas en contenedores desembarcadas en cabotaje con carga]]</f>
        <v>364813</v>
      </c>
      <c r="L548" s="3">
        <f>+dataMercanciaContenedores[[#This Row],[Toneladas en contenedores embarcadas en cabotaje vacíos]]+dataMercanciaContenedores[[#This Row],[Toneladas en contenedores desembarcadas en cabotaje vacíos]]</f>
        <v>72577</v>
      </c>
      <c r="M548" s="3">
        <f>+dataMercanciaContenedores[[#This Row],[TOTAL toneladas en contenedores en cabotaje con carga]]+dataMercanciaContenedores[[#This Row],[TOTAL toneladas en contenedores en cabotaje vacíos]]</f>
        <v>437390</v>
      </c>
      <c r="N548" s="2">
        <v>130921</v>
      </c>
      <c r="O548" s="2">
        <v>72</v>
      </c>
      <c r="P548" s="3">
        <f>+dataMercanciaContenedores[[#This Row],[Toneladas en contenedores embarcadas en exterior con carga]]+dataMercanciaContenedores[[#This Row],[Toneladas en contenedores embarcadas en exterior vacíos]]</f>
        <v>130993</v>
      </c>
      <c r="Q548" s="2">
        <v>11360</v>
      </c>
      <c r="R548" s="2">
        <v>921</v>
      </c>
      <c r="S548" s="3">
        <f>+dataMercanciaContenedores[[#This Row],[Toneladas en contenedores desembarcadas en exterior con carga]]+dataMercanciaContenedores[[#This Row],[Toneladas en contenedores desembarcadas en exterior vacíos]]</f>
        <v>12281</v>
      </c>
      <c r="T548" s="3">
        <f>+dataMercanciaContenedores[[#This Row],[Toneladas en contenedores embarcadas en exterior con carga]]+dataMercanciaContenedores[[#This Row],[Toneladas en contenedores desembarcadas en exterior con carga]]</f>
        <v>142281</v>
      </c>
      <c r="U548" s="3">
        <f>+dataMercanciaContenedores[[#This Row],[Toneladas en contenedores embarcadas en exterior vacíos]]+dataMercanciaContenedores[[#This Row],[Toneladas en contenedores desembarcadas en exterior vacíos]]</f>
        <v>993</v>
      </c>
      <c r="V548" s="3">
        <f>+dataMercanciaContenedores[[#This Row],[TOTAL toneladas en contenedores en exterior con carga]]+dataMercanciaContenedores[[#This Row],[TOTAL toneladas en contenedores en exterior vacíos]]</f>
        <v>143274</v>
      </c>
      <c r="W548" s="3">
        <f>+dataMercanciaContenedores[[#This Row],[Toneladas en contenedores embarcadas en cabotaje con carga]]+dataMercanciaContenedores[[#This Row],[Toneladas en contenedores embarcadas en exterior con carga]]</f>
        <v>459517</v>
      </c>
      <c r="X548" s="3">
        <f>+dataMercanciaContenedores[[#This Row],[Toneladas en contenedores embarcadas en cabotaje vacíos]]+dataMercanciaContenedores[[#This Row],[Toneladas en contenedores embarcadas en exterior vacíos]]</f>
        <v>344</v>
      </c>
      <c r="Y548" s="3">
        <f>+dataMercanciaContenedores[[#This Row],[TOTAL Toneladas en contenedores con carga embarcadas]]+dataMercanciaContenedores[[#This Row],[TOTAL Toneladas en contenedores vacíos embarcadas]]</f>
        <v>459861</v>
      </c>
      <c r="Z548" s="3">
        <f>+dataMercanciaContenedores[[#This Row],[Toneladas en contenedores desembarcadas en cabotaje con carga]]+dataMercanciaContenedores[[#This Row],[Toneladas en contenedores desembarcadas en exterior con carga]]</f>
        <v>47577</v>
      </c>
      <c r="AA548" s="3">
        <f>+dataMercanciaContenedores[[#This Row],[Toneladas en contenedores desembarcadas en cabotaje vacíos]]+dataMercanciaContenedores[[#This Row],[Toneladas en contenedores desembarcadas en exterior vacíos]]</f>
        <v>73226</v>
      </c>
      <c r="AB548" s="3">
        <f>+dataMercanciaContenedores[[#This Row],[TOTAL Toneladas en contenedores con carga desembarcadas]]+dataMercanciaContenedores[[#This Row],[TOTAL Toneladas en contenedores vacíos desembarcadas]]</f>
        <v>120803</v>
      </c>
      <c r="AC548" s="3">
        <f>+dataMercanciaContenedores[[#This Row],[TOTAL toneladas embarcadas en contenedor]]+dataMercanciaContenedores[[#This Row],[TOTAL toneladas desembarcadas en contenedor]]</f>
        <v>580664</v>
      </c>
    </row>
    <row r="549" spans="1:29" hidden="1" x14ac:dyDescent="0.2">
      <c r="A549" s="1">
        <v>2022</v>
      </c>
      <c r="B549" s="1" t="s">
        <v>25</v>
      </c>
      <c r="C549" s="1" t="s">
        <v>40</v>
      </c>
      <c r="D549" s="1" t="s">
        <v>41</v>
      </c>
      <c r="E549" s="2">
        <v>686964</v>
      </c>
      <c r="F549" s="2">
        <v>495614</v>
      </c>
      <c r="G549" s="3">
        <f>+dataMercanciaContenedores[[#This Row],[Toneladas en contenedores embarcadas en cabotaje con carga]]+dataMercanciaContenedores[[#This Row],[Toneladas en contenedores embarcadas en cabotaje vacíos]]</f>
        <v>1182578</v>
      </c>
      <c r="H549" s="2">
        <v>2727658</v>
      </c>
      <c r="I549" s="2">
        <v>26510</v>
      </c>
      <c r="J549" s="3">
        <f>+dataMercanciaContenedores[[#This Row],[Toneladas en contenedores desembarcadas en cabotaje con carga]]+dataMercanciaContenedores[[#This Row],[Toneladas en contenedores desembarcadas en cabotaje vacíos]]</f>
        <v>2754168</v>
      </c>
      <c r="K549" s="3">
        <f>+dataMercanciaContenedores[[#This Row],[Toneladas en contenedores embarcadas en cabotaje con carga]]+dataMercanciaContenedores[[#This Row],[Toneladas en contenedores desembarcadas en cabotaje con carga]]</f>
        <v>3414622</v>
      </c>
      <c r="L549" s="3">
        <f>+dataMercanciaContenedores[[#This Row],[Toneladas en contenedores embarcadas en cabotaje vacíos]]+dataMercanciaContenedores[[#This Row],[Toneladas en contenedores desembarcadas en cabotaje vacíos]]</f>
        <v>522124</v>
      </c>
      <c r="M549" s="3">
        <f>+dataMercanciaContenedores[[#This Row],[TOTAL toneladas en contenedores en cabotaje con carga]]+dataMercanciaContenedores[[#This Row],[TOTAL toneladas en contenedores en cabotaje vacíos]]</f>
        <v>3936746</v>
      </c>
      <c r="N549" s="2">
        <v>4248025</v>
      </c>
      <c r="O549" s="2">
        <v>90240</v>
      </c>
      <c r="P549" s="3">
        <f>+dataMercanciaContenedores[[#This Row],[Toneladas en contenedores embarcadas en exterior con carga]]+dataMercanciaContenedores[[#This Row],[Toneladas en contenedores embarcadas en exterior vacíos]]</f>
        <v>4338265</v>
      </c>
      <c r="Q549" s="2">
        <v>4382470</v>
      </c>
      <c r="R549" s="2">
        <v>141164</v>
      </c>
      <c r="S549" s="3">
        <f>+dataMercanciaContenedores[[#This Row],[Toneladas en contenedores desembarcadas en exterior con carga]]+dataMercanciaContenedores[[#This Row],[Toneladas en contenedores desembarcadas en exterior vacíos]]</f>
        <v>4523634</v>
      </c>
      <c r="T549" s="3">
        <f>+dataMercanciaContenedores[[#This Row],[Toneladas en contenedores embarcadas en exterior con carga]]+dataMercanciaContenedores[[#This Row],[Toneladas en contenedores desembarcadas en exterior con carga]]</f>
        <v>8630495</v>
      </c>
      <c r="U549" s="3">
        <f>+dataMercanciaContenedores[[#This Row],[Toneladas en contenedores embarcadas en exterior vacíos]]+dataMercanciaContenedores[[#This Row],[Toneladas en contenedores desembarcadas en exterior vacíos]]</f>
        <v>231404</v>
      </c>
      <c r="V549" s="3">
        <f>+dataMercanciaContenedores[[#This Row],[TOTAL toneladas en contenedores en exterior con carga]]+dataMercanciaContenedores[[#This Row],[TOTAL toneladas en contenedores en exterior vacíos]]</f>
        <v>8861899</v>
      </c>
      <c r="W549" s="3">
        <f>+dataMercanciaContenedores[[#This Row],[Toneladas en contenedores embarcadas en cabotaje con carga]]+dataMercanciaContenedores[[#This Row],[Toneladas en contenedores embarcadas en exterior con carga]]</f>
        <v>4934989</v>
      </c>
      <c r="X549" s="3">
        <f>+dataMercanciaContenedores[[#This Row],[Toneladas en contenedores embarcadas en cabotaje vacíos]]+dataMercanciaContenedores[[#This Row],[Toneladas en contenedores embarcadas en exterior vacíos]]</f>
        <v>585854</v>
      </c>
      <c r="Y549" s="3">
        <f>+dataMercanciaContenedores[[#This Row],[TOTAL Toneladas en contenedores con carga embarcadas]]+dataMercanciaContenedores[[#This Row],[TOTAL Toneladas en contenedores vacíos embarcadas]]</f>
        <v>5520843</v>
      </c>
      <c r="Z549" s="3">
        <f>+dataMercanciaContenedores[[#This Row],[Toneladas en contenedores desembarcadas en cabotaje con carga]]+dataMercanciaContenedores[[#This Row],[Toneladas en contenedores desembarcadas en exterior con carga]]</f>
        <v>7110128</v>
      </c>
      <c r="AA549" s="3">
        <f>+dataMercanciaContenedores[[#This Row],[Toneladas en contenedores desembarcadas en cabotaje vacíos]]+dataMercanciaContenedores[[#This Row],[Toneladas en contenedores desembarcadas en exterior vacíos]]</f>
        <v>167674</v>
      </c>
      <c r="AB549" s="3">
        <f>+dataMercanciaContenedores[[#This Row],[TOTAL Toneladas en contenedores con carga desembarcadas]]+dataMercanciaContenedores[[#This Row],[TOTAL Toneladas en contenedores vacíos desembarcadas]]</f>
        <v>7277802</v>
      </c>
      <c r="AC549" s="3">
        <f>+dataMercanciaContenedores[[#This Row],[TOTAL toneladas embarcadas en contenedor]]+dataMercanciaContenedores[[#This Row],[TOTAL toneladas desembarcadas en contenedor]]</f>
        <v>12798645</v>
      </c>
    </row>
    <row r="550" spans="1:29" hidden="1" x14ac:dyDescent="0.2">
      <c r="A550" s="1">
        <v>2022</v>
      </c>
      <c r="B550" s="1" t="s">
        <v>26</v>
      </c>
      <c r="C550" s="1" t="s">
        <v>40</v>
      </c>
      <c r="D550" s="1" t="s">
        <v>41</v>
      </c>
      <c r="E550" s="2">
        <v>33668</v>
      </c>
      <c r="F550" s="2">
        <v>5286</v>
      </c>
      <c r="G550" s="3">
        <f>+dataMercanciaContenedores[[#This Row],[Toneladas en contenedores embarcadas en cabotaje con carga]]+dataMercanciaContenedores[[#This Row],[Toneladas en contenedores embarcadas en cabotaje vacíos]]</f>
        <v>38954</v>
      </c>
      <c r="H550" s="2">
        <v>4529</v>
      </c>
      <c r="I550" s="2">
        <v>4564</v>
      </c>
      <c r="J550" s="3">
        <f>+dataMercanciaContenedores[[#This Row],[Toneladas en contenedores desembarcadas en cabotaje con carga]]+dataMercanciaContenedores[[#This Row],[Toneladas en contenedores desembarcadas en cabotaje vacíos]]</f>
        <v>9093</v>
      </c>
      <c r="K550" s="3">
        <f>+dataMercanciaContenedores[[#This Row],[Toneladas en contenedores embarcadas en cabotaje con carga]]+dataMercanciaContenedores[[#This Row],[Toneladas en contenedores desembarcadas en cabotaje con carga]]</f>
        <v>38197</v>
      </c>
      <c r="L550" s="3">
        <f>+dataMercanciaContenedores[[#This Row],[Toneladas en contenedores embarcadas en cabotaje vacíos]]+dataMercanciaContenedores[[#This Row],[Toneladas en contenedores desembarcadas en cabotaje vacíos]]</f>
        <v>9850</v>
      </c>
      <c r="M550" s="3">
        <f>+dataMercanciaContenedores[[#This Row],[TOTAL toneladas en contenedores en cabotaje con carga]]+dataMercanciaContenedores[[#This Row],[TOTAL toneladas en contenedores en cabotaje vacíos]]</f>
        <v>48047</v>
      </c>
      <c r="N550" s="2">
        <v>1112845</v>
      </c>
      <c r="O550" s="2">
        <v>62649</v>
      </c>
      <c r="P550" s="3">
        <f>+dataMercanciaContenedores[[#This Row],[Toneladas en contenedores embarcadas en exterior con carga]]+dataMercanciaContenedores[[#This Row],[Toneladas en contenedores embarcadas en exterior vacíos]]</f>
        <v>1175494</v>
      </c>
      <c r="Q550" s="2">
        <v>1099562</v>
      </c>
      <c r="R550" s="2">
        <v>73450</v>
      </c>
      <c r="S550" s="3">
        <f>+dataMercanciaContenedores[[#This Row],[Toneladas en contenedores desembarcadas en exterior con carga]]+dataMercanciaContenedores[[#This Row],[Toneladas en contenedores desembarcadas en exterior vacíos]]</f>
        <v>1173012</v>
      </c>
      <c r="T550" s="3">
        <f>+dataMercanciaContenedores[[#This Row],[Toneladas en contenedores embarcadas en exterior con carga]]+dataMercanciaContenedores[[#This Row],[Toneladas en contenedores desembarcadas en exterior con carga]]</f>
        <v>2212407</v>
      </c>
      <c r="U550" s="3">
        <f>+dataMercanciaContenedores[[#This Row],[Toneladas en contenedores embarcadas en exterior vacíos]]+dataMercanciaContenedores[[#This Row],[Toneladas en contenedores desembarcadas en exterior vacíos]]</f>
        <v>136099</v>
      </c>
      <c r="V550" s="3">
        <f>+dataMercanciaContenedores[[#This Row],[TOTAL toneladas en contenedores en exterior con carga]]+dataMercanciaContenedores[[#This Row],[TOTAL toneladas en contenedores en exterior vacíos]]</f>
        <v>2348506</v>
      </c>
      <c r="W550" s="3">
        <f>+dataMercanciaContenedores[[#This Row],[Toneladas en contenedores embarcadas en cabotaje con carga]]+dataMercanciaContenedores[[#This Row],[Toneladas en contenedores embarcadas en exterior con carga]]</f>
        <v>1146513</v>
      </c>
      <c r="X550" s="3">
        <f>+dataMercanciaContenedores[[#This Row],[Toneladas en contenedores embarcadas en cabotaje vacíos]]+dataMercanciaContenedores[[#This Row],[Toneladas en contenedores embarcadas en exterior vacíos]]</f>
        <v>67935</v>
      </c>
      <c r="Y550" s="3">
        <f>+dataMercanciaContenedores[[#This Row],[TOTAL Toneladas en contenedores con carga embarcadas]]+dataMercanciaContenedores[[#This Row],[TOTAL Toneladas en contenedores vacíos embarcadas]]</f>
        <v>1214448</v>
      </c>
      <c r="Z550" s="3">
        <f>+dataMercanciaContenedores[[#This Row],[Toneladas en contenedores desembarcadas en cabotaje con carga]]+dataMercanciaContenedores[[#This Row],[Toneladas en contenedores desembarcadas en exterior con carga]]</f>
        <v>1104091</v>
      </c>
      <c r="AA550" s="3">
        <f>+dataMercanciaContenedores[[#This Row],[Toneladas en contenedores desembarcadas en cabotaje vacíos]]+dataMercanciaContenedores[[#This Row],[Toneladas en contenedores desembarcadas en exterior vacíos]]</f>
        <v>78014</v>
      </c>
      <c r="AB550" s="3">
        <f>+dataMercanciaContenedores[[#This Row],[TOTAL Toneladas en contenedores con carga desembarcadas]]+dataMercanciaContenedores[[#This Row],[TOTAL Toneladas en contenedores vacíos desembarcadas]]</f>
        <v>1182105</v>
      </c>
      <c r="AC550" s="3">
        <f>+dataMercanciaContenedores[[#This Row],[TOTAL toneladas embarcadas en contenedor]]+dataMercanciaContenedores[[#This Row],[TOTAL toneladas desembarcadas en contenedor]]</f>
        <v>2396553</v>
      </c>
    </row>
    <row r="551" spans="1:29" hidden="1" x14ac:dyDescent="0.2">
      <c r="A551" s="1">
        <v>2022</v>
      </c>
      <c r="B551" s="1" t="s">
        <v>27</v>
      </c>
      <c r="C551" s="1" t="s">
        <v>40</v>
      </c>
      <c r="D551" s="1" t="s">
        <v>41</v>
      </c>
      <c r="E551" s="2">
        <v>149</v>
      </c>
      <c r="F551" s="2">
        <v>8057</v>
      </c>
      <c r="G551" s="3">
        <f>+dataMercanciaContenedores[[#This Row],[Toneladas en contenedores embarcadas en cabotaje con carga]]+dataMercanciaContenedores[[#This Row],[Toneladas en contenedores embarcadas en cabotaje vacíos]]</f>
        <v>8206</v>
      </c>
      <c r="H551" s="2">
        <v>11701</v>
      </c>
      <c r="I551" s="2">
        <v>60</v>
      </c>
      <c r="J551" s="3">
        <f>+dataMercanciaContenedores[[#This Row],[Toneladas en contenedores desembarcadas en cabotaje con carga]]+dataMercanciaContenedores[[#This Row],[Toneladas en contenedores desembarcadas en cabotaje vacíos]]</f>
        <v>11761</v>
      </c>
      <c r="K551" s="3">
        <f>+dataMercanciaContenedores[[#This Row],[Toneladas en contenedores embarcadas en cabotaje con carga]]+dataMercanciaContenedores[[#This Row],[Toneladas en contenedores desembarcadas en cabotaje con carga]]</f>
        <v>11850</v>
      </c>
      <c r="L551" s="3">
        <f>+dataMercanciaContenedores[[#This Row],[Toneladas en contenedores embarcadas en cabotaje vacíos]]+dataMercanciaContenedores[[#This Row],[Toneladas en contenedores desembarcadas en cabotaje vacíos]]</f>
        <v>8117</v>
      </c>
      <c r="M551" s="3">
        <f>+dataMercanciaContenedores[[#This Row],[TOTAL toneladas en contenedores en cabotaje con carga]]+dataMercanciaContenedores[[#This Row],[TOTAL toneladas en contenedores en cabotaje vacíos]]</f>
        <v>19967</v>
      </c>
      <c r="N551" s="2">
        <v>278939</v>
      </c>
      <c r="O551" s="2">
        <v>0</v>
      </c>
      <c r="P551" s="3">
        <f>+dataMercanciaContenedores[[#This Row],[Toneladas en contenedores embarcadas en exterior con carga]]+dataMercanciaContenedores[[#This Row],[Toneladas en contenedores embarcadas en exterior vacíos]]</f>
        <v>278939</v>
      </c>
      <c r="Q551" s="2">
        <v>237413</v>
      </c>
      <c r="R551" s="2">
        <v>6444</v>
      </c>
      <c r="S551" s="3">
        <f>+dataMercanciaContenedores[[#This Row],[Toneladas en contenedores desembarcadas en exterior con carga]]+dataMercanciaContenedores[[#This Row],[Toneladas en contenedores desembarcadas en exterior vacíos]]</f>
        <v>243857</v>
      </c>
      <c r="T551" s="3">
        <f>+dataMercanciaContenedores[[#This Row],[Toneladas en contenedores embarcadas en exterior con carga]]+dataMercanciaContenedores[[#This Row],[Toneladas en contenedores desembarcadas en exterior con carga]]</f>
        <v>516352</v>
      </c>
      <c r="U551" s="3">
        <f>+dataMercanciaContenedores[[#This Row],[Toneladas en contenedores embarcadas en exterior vacíos]]+dataMercanciaContenedores[[#This Row],[Toneladas en contenedores desembarcadas en exterior vacíos]]</f>
        <v>6444</v>
      </c>
      <c r="V551" s="3">
        <f>+dataMercanciaContenedores[[#This Row],[TOTAL toneladas en contenedores en exterior con carga]]+dataMercanciaContenedores[[#This Row],[TOTAL toneladas en contenedores en exterior vacíos]]</f>
        <v>522796</v>
      </c>
      <c r="W551" s="3">
        <f>+dataMercanciaContenedores[[#This Row],[Toneladas en contenedores embarcadas en cabotaje con carga]]+dataMercanciaContenedores[[#This Row],[Toneladas en contenedores embarcadas en exterior con carga]]</f>
        <v>279088</v>
      </c>
      <c r="X551" s="3">
        <f>+dataMercanciaContenedores[[#This Row],[Toneladas en contenedores embarcadas en cabotaje vacíos]]+dataMercanciaContenedores[[#This Row],[Toneladas en contenedores embarcadas en exterior vacíos]]</f>
        <v>8057</v>
      </c>
      <c r="Y551" s="3">
        <f>+dataMercanciaContenedores[[#This Row],[TOTAL Toneladas en contenedores con carga embarcadas]]+dataMercanciaContenedores[[#This Row],[TOTAL Toneladas en contenedores vacíos embarcadas]]</f>
        <v>287145</v>
      </c>
      <c r="Z551" s="3">
        <f>+dataMercanciaContenedores[[#This Row],[Toneladas en contenedores desembarcadas en cabotaje con carga]]+dataMercanciaContenedores[[#This Row],[Toneladas en contenedores desembarcadas en exterior con carga]]</f>
        <v>249114</v>
      </c>
      <c r="AA551" s="3">
        <f>+dataMercanciaContenedores[[#This Row],[Toneladas en contenedores desembarcadas en cabotaje vacíos]]+dataMercanciaContenedores[[#This Row],[Toneladas en contenedores desembarcadas en exterior vacíos]]</f>
        <v>6504</v>
      </c>
      <c r="AB551" s="3">
        <f>+dataMercanciaContenedores[[#This Row],[TOTAL Toneladas en contenedores con carga desembarcadas]]+dataMercanciaContenedores[[#This Row],[TOTAL Toneladas en contenedores vacíos desembarcadas]]</f>
        <v>255618</v>
      </c>
      <c r="AC551" s="3">
        <f>+dataMercanciaContenedores[[#This Row],[TOTAL toneladas embarcadas en contenedor]]+dataMercanciaContenedores[[#This Row],[TOTAL toneladas desembarcadas en contenedor]]</f>
        <v>542763</v>
      </c>
    </row>
    <row r="552" spans="1:29" x14ac:dyDescent="0.2">
      <c r="A552" s="1">
        <v>2022</v>
      </c>
      <c r="B552" s="1" t="s">
        <v>28</v>
      </c>
      <c r="C552" s="1" t="s">
        <v>40</v>
      </c>
      <c r="D552" s="1" t="s">
        <v>41</v>
      </c>
      <c r="E552" s="2">
        <v>4108</v>
      </c>
      <c r="F552" s="2">
        <v>4592</v>
      </c>
      <c r="G552" s="3">
        <f>+dataMercanciaContenedores[[#This Row],[Toneladas en contenedores embarcadas en cabotaje con carga]]+dataMercanciaContenedores[[#This Row],[Toneladas en contenedores embarcadas en cabotaje vacíos]]</f>
        <v>8700</v>
      </c>
      <c r="H552" s="2">
        <v>31903</v>
      </c>
      <c r="I552" s="2">
        <v>118</v>
      </c>
      <c r="J552" s="3">
        <f>+dataMercanciaContenedores[[#This Row],[Toneladas en contenedores desembarcadas en cabotaje con carga]]+dataMercanciaContenedores[[#This Row],[Toneladas en contenedores desembarcadas en cabotaje vacíos]]</f>
        <v>32021</v>
      </c>
      <c r="K552" s="3">
        <f>+dataMercanciaContenedores[[#This Row],[Toneladas en contenedores embarcadas en cabotaje con carga]]+dataMercanciaContenedores[[#This Row],[Toneladas en contenedores desembarcadas en cabotaje con carga]]</f>
        <v>36011</v>
      </c>
      <c r="L552" s="3">
        <f>+dataMercanciaContenedores[[#This Row],[Toneladas en contenedores embarcadas en cabotaje vacíos]]+dataMercanciaContenedores[[#This Row],[Toneladas en contenedores desembarcadas en cabotaje vacíos]]</f>
        <v>4710</v>
      </c>
      <c r="M552" s="3">
        <f>+dataMercanciaContenedores[[#This Row],[TOTAL toneladas en contenedores en cabotaje con carga]]+dataMercanciaContenedores[[#This Row],[TOTAL toneladas en contenedores en cabotaje vacíos]]</f>
        <v>40721</v>
      </c>
      <c r="N552" s="2">
        <v>7</v>
      </c>
      <c r="O552" s="2">
        <v>12</v>
      </c>
      <c r="P552" s="3">
        <f>+dataMercanciaContenedores[[#This Row],[Toneladas en contenedores embarcadas en exterior con carga]]+dataMercanciaContenedores[[#This Row],[Toneladas en contenedores embarcadas en exterior vacíos]]</f>
        <v>19</v>
      </c>
      <c r="Q552" s="2">
        <v>212</v>
      </c>
      <c r="R552" s="2">
        <v>0</v>
      </c>
      <c r="S552" s="3">
        <f>+dataMercanciaContenedores[[#This Row],[Toneladas en contenedores desembarcadas en exterior con carga]]+dataMercanciaContenedores[[#This Row],[Toneladas en contenedores desembarcadas en exterior vacíos]]</f>
        <v>212</v>
      </c>
      <c r="T552" s="3">
        <f>+dataMercanciaContenedores[[#This Row],[Toneladas en contenedores embarcadas en exterior con carga]]+dataMercanciaContenedores[[#This Row],[Toneladas en contenedores desembarcadas en exterior con carga]]</f>
        <v>219</v>
      </c>
      <c r="U552" s="3">
        <f>+dataMercanciaContenedores[[#This Row],[Toneladas en contenedores embarcadas en exterior vacíos]]+dataMercanciaContenedores[[#This Row],[Toneladas en contenedores desembarcadas en exterior vacíos]]</f>
        <v>12</v>
      </c>
      <c r="V552" s="3">
        <f>+dataMercanciaContenedores[[#This Row],[TOTAL toneladas en contenedores en exterior con carga]]+dataMercanciaContenedores[[#This Row],[TOTAL toneladas en contenedores en exterior vacíos]]</f>
        <v>231</v>
      </c>
      <c r="W552" s="3">
        <f>+dataMercanciaContenedores[[#This Row],[Toneladas en contenedores embarcadas en cabotaje con carga]]+dataMercanciaContenedores[[#This Row],[Toneladas en contenedores embarcadas en exterior con carga]]</f>
        <v>4115</v>
      </c>
      <c r="X552" s="3">
        <f>+dataMercanciaContenedores[[#This Row],[Toneladas en contenedores embarcadas en cabotaje vacíos]]+dataMercanciaContenedores[[#This Row],[Toneladas en contenedores embarcadas en exterior vacíos]]</f>
        <v>4604</v>
      </c>
      <c r="Y552" s="3">
        <f>+dataMercanciaContenedores[[#This Row],[TOTAL Toneladas en contenedores con carga embarcadas]]+dataMercanciaContenedores[[#This Row],[TOTAL Toneladas en contenedores vacíos embarcadas]]</f>
        <v>8719</v>
      </c>
      <c r="Z552" s="3">
        <f>+dataMercanciaContenedores[[#This Row],[Toneladas en contenedores desembarcadas en cabotaje con carga]]+dataMercanciaContenedores[[#This Row],[Toneladas en contenedores desembarcadas en exterior con carga]]</f>
        <v>32115</v>
      </c>
      <c r="AA552" s="3">
        <f>+dataMercanciaContenedores[[#This Row],[Toneladas en contenedores desembarcadas en cabotaje vacíos]]+dataMercanciaContenedores[[#This Row],[Toneladas en contenedores desembarcadas en exterior vacíos]]</f>
        <v>118</v>
      </c>
      <c r="AB552" s="3">
        <f>+dataMercanciaContenedores[[#This Row],[TOTAL Toneladas en contenedores con carga desembarcadas]]+dataMercanciaContenedores[[#This Row],[TOTAL Toneladas en contenedores vacíos desembarcadas]]</f>
        <v>32233</v>
      </c>
      <c r="AC552" s="3">
        <f>+dataMercanciaContenedores[[#This Row],[TOTAL toneladas embarcadas en contenedor]]+dataMercanciaContenedores[[#This Row],[TOTAL toneladas desembarcadas en contenedor]]</f>
        <v>40952</v>
      </c>
    </row>
    <row r="553" spans="1:29" hidden="1" x14ac:dyDescent="0.2">
      <c r="A553" s="1">
        <v>2022</v>
      </c>
      <c r="B553" s="1" t="s">
        <v>29</v>
      </c>
      <c r="C553" s="1" t="s">
        <v>40</v>
      </c>
      <c r="D553" s="1" t="s">
        <v>41</v>
      </c>
      <c r="E553" s="2">
        <v>0</v>
      </c>
      <c r="F553" s="2">
        <v>0</v>
      </c>
      <c r="G553" s="3">
        <f>+dataMercanciaContenedores[[#This Row],[Toneladas en contenedores embarcadas en cabotaje con carga]]+dataMercanciaContenedores[[#This Row],[Toneladas en contenedores embarcadas en cabotaje vacíos]]</f>
        <v>0</v>
      </c>
      <c r="H553" s="2">
        <v>0</v>
      </c>
      <c r="I553" s="2">
        <v>0</v>
      </c>
      <c r="J553" s="3">
        <f>+dataMercanciaContenedores[[#This Row],[Toneladas en contenedores desembarcadas en cabotaje con carga]]+dataMercanciaContenedores[[#This Row],[Toneladas en contenedores desembarcadas en cabotaje vacíos]]</f>
        <v>0</v>
      </c>
      <c r="K553" s="3">
        <f>+dataMercanciaContenedores[[#This Row],[Toneladas en contenedores embarcadas en cabotaje con carga]]+dataMercanciaContenedores[[#This Row],[Toneladas en contenedores desembarcadas en cabotaje con carga]]</f>
        <v>0</v>
      </c>
      <c r="L553" s="3">
        <f>+dataMercanciaContenedores[[#This Row],[Toneladas en contenedores embarcadas en cabotaje vacíos]]+dataMercanciaContenedores[[#This Row],[Toneladas en contenedores desembarcadas en cabotaje vacíos]]</f>
        <v>0</v>
      </c>
      <c r="M553" s="3">
        <f>+dataMercanciaContenedores[[#This Row],[TOTAL toneladas en contenedores en cabotaje con carga]]+dataMercanciaContenedores[[#This Row],[TOTAL toneladas en contenedores en cabotaje vacíos]]</f>
        <v>0</v>
      </c>
      <c r="N553" s="2">
        <v>55</v>
      </c>
      <c r="O553" s="2">
        <v>0</v>
      </c>
      <c r="P553" s="3">
        <f>+dataMercanciaContenedores[[#This Row],[Toneladas en contenedores embarcadas en exterior con carga]]+dataMercanciaContenedores[[#This Row],[Toneladas en contenedores embarcadas en exterior vacíos]]</f>
        <v>55</v>
      </c>
      <c r="Q553" s="2">
        <v>32</v>
      </c>
      <c r="R553" s="2">
        <v>0</v>
      </c>
      <c r="S553" s="3">
        <f>+dataMercanciaContenedores[[#This Row],[Toneladas en contenedores desembarcadas en exterior con carga]]+dataMercanciaContenedores[[#This Row],[Toneladas en contenedores desembarcadas en exterior vacíos]]</f>
        <v>32</v>
      </c>
      <c r="T553" s="3">
        <f>+dataMercanciaContenedores[[#This Row],[Toneladas en contenedores embarcadas en exterior con carga]]+dataMercanciaContenedores[[#This Row],[Toneladas en contenedores desembarcadas en exterior con carga]]</f>
        <v>87</v>
      </c>
      <c r="U553" s="3">
        <f>+dataMercanciaContenedores[[#This Row],[Toneladas en contenedores embarcadas en exterior vacíos]]+dataMercanciaContenedores[[#This Row],[Toneladas en contenedores desembarcadas en exterior vacíos]]</f>
        <v>0</v>
      </c>
      <c r="V553" s="3">
        <f>+dataMercanciaContenedores[[#This Row],[TOTAL toneladas en contenedores en exterior con carga]]+dataMercanciaContenedores[[#This Row],[TOTAL toneladas en contenedores en exterior vacíos]]</f>
        <v>87</v>
      </c>
      <c r="W553" s="3">
        <f>+dataMercanciaContenedores[[#This Row],[Toneladas en contenedores embarcadas en cabotaje con carga]]+dataMercanciaContenedores[[#This Row],[Toneladas en contenedores embarcadas en exterior con carga]]</f>
        <v>55</v>
      </c>
      <c r="X553" s="3">
        <f>+dataMercanciaContenedores[[#This Row],[Toneladas en contenedores embarcadas en cabotaje vacíos]]+dataMercanciaContenedores[[#This Row],[Toneladas en contenedores embarcadas en exterior vacíos]]</f>
        <v>0</v>
      </c>
      <c r="Y553" s="3">
        <f>+dataMercanciaContenedores[[#This Row],[TOTAL Toneladas en contenedores con carga embarcadas]]+dataMercanciaContenedores[[#This Row],[TOTAL Toneladas en contenedores vacíos embarcadas]]</f>
        <v>55</v>
      </c>
      <c r="Z553" s="3">
        <f>+dataMercanciaContenedores[[#This Row],[Toneladas en contenedores desembarcadas en cabotaje con carga]]+dataMercanciaContenedores[[#This Row],[Toneladas en contenedores desembarcadas en exterior con carga]]</f>
        <v>32</v>
      </c>
      <c r="AA553" s="3">
        <f>+dataMercanciaContenedores[[#This Row],[Toneladas en contenedores desembarcadas en cabotaje vacíos]]+dataMercanciaContenedores[[#This Row],[Toneladas en contenedores desembarcadas en exterior vacíos]]</f>
        <v>0</v>
      </c>
      <c r="AB553" s="3">
        <f>+dataMercanciaContenedores[[#This Row],[TOTAL Toneladas en contenedores con carga desembarcadas]]+dataMercanciaContenedores[[#This Row],[TOTAL Toneladas en contenedores vacíos desembarcadas]]</f>
        <v>32</v>
      </c>
      <c r="AC553" s="3">
        <f>+dataMercanciaContenedores[[#This Row],[TOTAL toneladas embarcadas en contenedor]]+dataMercanciaContenedores[[#This Row],[TOTAL toneladas desembarcadas en contenedor]]</f>
        <v>87</v>
      </c>
    </row>
    <row r="554" spans="1:29" hidden="1" x14ac:dyDescent="0.2">
      <c r="A554" s="1">
        <v>2022</v>
      </c>
      <c r="B554" s="1" t="s">
        <v>30</v>
      </c>
      <c r="C554" s="1" t="s">
        <v>40</v>
      </c>
      <c r="D554" s="1" t="s">
        <v>41</v>
      </c>
      <c r="E554" s="2">
        <v>0</v>
      </c>
      <c r="F554" s="2">
        <v>0</v>
      </c>
      <c r="G554" s="3">
        <f>+dataMercanciaContenedores[[#This Row],[Toneladas en contenedores embarcadas en cabotaje con carga]]+dataMercanciaContenedores[[#This Row],[Toneladas en contenedores embarcadas en cabotaje vacíos]]</f>
        <v>0</v>
      </c>
      <c r="H554" s="2">
        <v>0</v>
      </c>
      <c r="I554" s="2">
        <v>0</v>
      </c>
      <c r="J554" s="3">
        <f>+dataMercanciaContenedores[[#This Row],[Toneladas en contenedores desembarcadas en cabotaje con carga]]+dataMercanciaContenedores[[#This Row],[Toneladas en contenedores desembarcadas en cabotaje vacíos]]</f>
        <v>0</v>
      </c>
      <c r="K554" s="3">
        <f>+dataMercanciaContenedores[[#This Row],[Toneladas en contenedores embarcadas en cabotaje con carga]]+dataMercanciaContenedores[[#This Row],[Toneladas en contenedores desembarcadas en cabotaje con carga]]</f>
        <v>0</v>
      </c>
      <c r="L554" s="3">
        <f>+dataMercanciaContenedores[[#This Row],[Toneladas en contenedores embarcadas en cabotaje vacíos]]+dataMercanciaContenedores[[#This Row],[Toneladas en contenedores desembarcadas en cabotaje vacíos]]</f>
        <v>0</v>
      </c>
      <c r="M554" s="3">
        <f>+dataMercanciaContenedores[[#This Row],[TOTAL toneladas en contenedores en cabotaje con carga]]+dataMercanciaContenedores[[#This Row],[TOTAL toneladas en contenedores en cabotaje vacíos]]</f>
        <v>0</v>
      </c>
      <c r="N554" s="2">
        <v>0</v>
      </c>
      <c r="O554" s="2">
        <v>0</v>
      </c>
      <c r="P554" s="3">
        <f>+dataMercanciaContenedores[[#This Row],[Toneladas en contenedores embarcadas en exterior con carga]]+dataMercanciaContenedores[[#This Row],[Toneladas en contenedores embarcadas en exterior vacíos]]</f>
        <v>0</v>
      </c>
      <c r="Q554" s="2">
        <v>0</v>
      </c>
      <c r="R554" s="2">
        <v>0</v>
      </c>
      <c r="S554" s="3">
        <f>+dataMercanciaContenedores[[#This Row],[Toneladas en contenedores desembarcadas en exterior con carga]]+dataMercanciaContenedores[[#This Row],[Toneladas en contenedores desembarcadas en exterior vacíos]]</f>
        <v>0</v>
      </c>
      <c r="T554" s="3">
        <f>+dataMercanciaContenedores[[#This Row],[Toneladas en contenedores embarcadas en exterior con carga]]+dataMercanciaContenedores[[#This Row],[Toneladas en contenedores desembarcadas en exterior con carga]]</f>
        <v>0</v>
      </c>
      <c r="U554" s="3">
        <f>+dataMercanciaContenedores[[#This Row],[Toneladas en contenedores embarcadas en exterior vacíos]]+dataMercanciaContenedores[[#This Row],[Toneladas en contenedores desembarcadas en exterior vacíos]]</f>
        <v>0</v>
      </c>
      <c r="V554" s="3">
        <f>+dataMercanciaContenedores[[#This Row],[TOTAL toneladas en contenedores en exterior con carga]]+dataMercanciaContenedores[[#This Row],[TOTAL toneladas en contenedores en exterior vacíos]]</f>
        <v>0</v>
      </c>
      <c r="W554" s="3">
        <f>+dataMercanciaContenedores[[#This Row],[Toneladas en contenedores embarcadas en cabotaje con carga]]+dataMercanciaContenedores[[#This Row],[Toneladas en contenedores embarcadas en exterior con carga]]</f>
        <v>0</v>
      </c>
      <c r="X554" s="3">
        <f>+dataMercanciaContenedores[[#This Row],[Toneladas en contenedores embarcadas en cabotaje vacíos]]+dataMercanciaContenedores[[#This Row],[Toneladas en contenedores embarcadas en exterior vacíos]]</f>
        <v>0</v>
      </c>
      <c r="Y554" s="3">
        <f>+dataMercanciaContenedores[[#This Row],[TOTAL Toneladas en contenedores con carga embarcadas]]+dataMercanciaContenedores[[#This Row],[TOTAL Toneladas en contenedores vacíos embarcadas]]</f>
        <v>0</v>
      </c>
      <c r="Z554" s="3">
        <f>+dataMercanciaContenedores[[#This Row],[Toneladas en contenedores desembarcadas en cabotaje con carga]]+dataMercanciaContenedores[[#This Row],[Toneladas en contenedores desembarcadas en exterior con carga]]</f>
        <v>0</v>
      </c>
      <c r="AA554" s="3">
        <f>+dataMercanciaContenedores[[#This Row],[Toneladas en contenedores desembarcadas en cabotaje vacíos]]+dataMercanciaContenedores[[#This Row],[Toneladas en contenedores desembarcadas en exterior vacíos]]</f>
        <v>0</v>
      </c>
      <c r="AB554" s="3">
        <f>+dataMercanciaContenedores[[#This Row],[TOTAL Toneladas en contenedores con carga desembarcadas]]+dataMercanciaContenedores[[#This Row],[TOTAL Toneladas en contenedores vacíos desembarcadas]]</f>
        <v>0</v>
      </c>
      <c r="AC554" s="3">
        <f>+dataMercanciaContenedores[[#This Row],[TOTAL toneladas embarcadas en contenedor]]+dataMercanciaContenedores[[#This Row],[TOTAL toneladas desembarcadas en contenedor]]</f>
        <v>0</v>
      </c>
    </row>
    <row r="555" spans="1:29" hidden="1" x14ac:dyDescent="0.2">
      <c r="A555" s="1">
        <v>2022</v>
      </c>
      <c r="B555" s="1" t="s">
        <v>31</v>
      </c>
      <c r="C555" s="1" t="s">
        <v>40</v>
      </c>
      <c r="D555" s="1" t="s">
        <v>41</v>
      </c>
      <c r="E555" s="2">
        <v>553978</v>
      </c>
      <c r="F555" s="2">
        <v>346667</v>
      </c>
      <c r="G555" s="3">
        <f>+dataMercanciaContenedores[[#This Row],[Toneladas en contenedores embarcadas en cabotaje con carga]]+dataMercanciaContenedores[[#This Row],[Toneladas en contenedores embarcadas en cabotaje vacíos]]</f>
        <v>900645</v>
      </c>
      <c r="H555" s="2">
        <v>1981055</v>
      </c>
      <c r="I555" s="2">
        <v>13562</v>
      </c>
      <c r="J555" s="3">
        <f>+dataMercanciaContenedores[[#This Row],[Toneladas en contenedores desembarcadas en cabotaje con carga]]+dataMercanciaContenedores[[#This Row],[Toneladas en contenedores desembarcadas en cabotaje vacíos]]</f>
        <v>1994617</v>
      </c>
      <c r="K555" s="3">
        <f>+dataMercanciaContenedores[[#This Row],[Toneladas en contenedores embarcadas en cabotaje con carga]]+dataMercanciaContenedores[[#This Row],[Toneladas en contenedores desembarcadas en cabotaje con carga]]</f>
        <v>2535033</v>
      </c>
      <c r="L555" s="3">
        <f>+dataMercanciaContenedores[[#This Row],[Toneladas en contenedores embarcadas en cabotaje vacíos]]+dataMercanciaContenedores[[#This Row],[Toneladas en contenedores desembarcadas en cabotaje vacíos]]</f>
        <v>360229</v>
      </c>
      <c r="M555" s="3">
        <f>+dataMercanciaContenedores[[#This Row],[TOTAL toneladas en contenedores en cabotaje con carga]]+dataMercanciaContenedores[[#This Row],[TOTAL toneladas en contenedores en cabotaje vacíos]]</f>
        <v>2895262</v>
      </c>
      <c r="N555" s="2">
        <v>235667</v>
      </c>
      <c r="O555" s="2">
        <v>57031</v>
      </c>
      <c r="P555" s="3">
        <f>+dataMercanciaContenedores[[#This Row],[Toneladas en contenedores embarcadas en exterior con carga]]+dataMercanciaContenedores[[#This Row],[Toneladas en contenedores embarcadas en exterior vacíos]]</f>
        <v>292698</v>
      </c>
      <c r="Q555" s="2">
        <v>510684</v>
      </c>
      <c r="R555" s="2">
        <v>41921</v>
      </c>
      <c r="S555" s="3">
        <f>+dataMercanciaContenedores[[#This Row],[Toneladas en contenedores desembarcadas en exterior con carga]]+dataMercanciaContenedores[[#This Row],[Toneladas en contenedores desembarcadas en exterior vacíos]]</f>
        <v>552605</v>
      </c>
      <c r="T555" s="3">
        <f>+dataMercanciaContenedores[[#This Row],[Toneladas en contenedores embarcadas en exterior con carga]]+dataMercanciaContenedores[[#This Row],[Toneladas en contenedores desembarcadas en exterior con carga]]</f>
        <v>746351</v>
      </c>
      <c r="U555" s="3">
        <f>+dataMercanciaContenedores[[#This Row],[Toneladas en contenedores embarcadas en exterior vacíos]]+dataMercanciaContenedores[[#This Row],[Toneladas en contenedores desembarcadas en exterior vacíos]]</f>
        <v>98952</v>
      </c>
      <c r="V555" s="3">
        <f>+dataMercanciaContenedores[[#This Row],[TOTAL toneladas en contenedores en exterior con carga]]+dataMercanciaContenedores[[#This Row],[TOTAL toneladas en contenedores en exterior vacíos]]</f>
        <v>845303</v>
      </c>
      <c r="W555" s="3">
        <f>+dataMercanciaContenedores[[#This Row],[Toneladas en contenedores embarcadas en cabotaje con carga]]+dataMercanciaContenedores[[#This Row],[Toneladas en contenedores embarcadas en exterior con carga]]</f>
        <v>789645</v>
      </c>
      <c r="X555" s="3">
        <f>+dataMercanciaContenedores[[#This Row],[Toneladas en contenedores embarcadas en cabotaje vacíos]]+dataMercanciaContenedores[[#This Row],[Toneladas en contenedores embarcadas en exterior vacíos]]</f>
        <v>403698</v>
      </c>
      <c r="Y555" s="3">
        <f>+dataMercanciaContenedores[[#This Row],[TOTAL Toneladas en contenedores con carga embarcadas]]+dataMercanciaContenedores[[#This Row],[TOTAL Toneladas en contenedores vacíos embarcadas]]</f>
        <v>1193343</v>
      </c>
      <c r="Z555" s="3">
        <f>+dataMercanciaContenedores[[#This Row],[Toneladas en contenedores desembarcadas en cabotaje con carga]]+dataMercanciaContenedores[[#This Row],[Toneladas en contenedores desembarcadas en exterior con carga]]</f>
        <v>2491739</v>
      </c>
      <c r="AA555" s="3">
        <f>+dataMercanciaContenedores[[#This Row],[Toneladas en contenedores desembarcadas en cabotaje vacíos]]+dataMercanciaContenedores[[#This Row],[Toneladas en contenedores desembarcadas en exterior vacíos]]</f>
        <v>55483</v>
      </c>
      <c r="AB555" s="3">
        <f>+dataMercanciaContenedores[[#This Row],[TOTAL Toneladas en contenedores con carga desembarcadas]]+dataMercanciaContenedores[[#This Row],[TOTAL Toneladas en contenedores vacíos desembarcadas]]</f>
        <v>2547222</v>
      </c>
      <c r="AC555" s="3">
        <f>+dataMercanciaContenedores[[#This Row],[TOTAL toneladas embarcadas en contenedor]]+dataMercanciaContenedores[[#This Row],[TOTAL toneladas desembarcadas en contenedor]]</f>
        <v>3740565</v>
      </c>
    </row>
    <row r="556" spans="1:29" hidden="1" x14ac:dyDescent="0.2">
      <c r="A556" s="1">
        <v>2022</v>
      </c>
      <c r="B556" s="1" t="s">
        <v>32</v>
      </c>
      <c r="C556" s="1" t="s">
        <v>40</v>
      </c>
      <c r="D556" s="1" t="s">
        <v>41</v>
      </c>
      <c r="E556" s="2">
        <v>0</v>
      </c>
      <c r="F556" s="2">
        <v>0</v>
      </c>
      <c r="G556" s="3">
        <f>+dataMercanciaContenedores[[#This Row],[Toneladas en contenedores embarcadas en cabotaje con carga]]+dataMercanciaContenedores[[#This Row],[Toneladas en contenedores embarcadas en cabotaje vacíos]]</f>
        <v>0</v>
      </c>
      <c r="H556" s="2">
        <v>0</v>
      </c>
      <c r="I556" s="2">
        <v>0</v>
      </c>
      <c r="J556" s="3">
        <f>+dataMercanciaContenedores[[#This Row],[Toneladas en contenedores desembarcadas en cabotaje con carga]]+dataMercanciaContenedores[[#This Row],[Toneladas en contenedores desembarcadas en cabotaje vacíos]]</f>
        <v>0</v>
      </c>
      <c r="K556" s="3">
        <f>+dataMercanciaContenedores[[#This Row],[Toneladas en contenedores embarcadas en cabotaje con carga]]+dataMercanciaContenedores[[#This Row],[Toneladas en contenedores desembarcadas en cabotaje con carga]]</f>
        <v>0</v>
      </c>
      <c r="L556" s="3">
        <f>+dataMercanciaContenedores[[#This Row],[Toneladas en contenedores embarcadas en cabotaje vacíos]]+dataMercanciaContenedores[[#This Row],[Toneladas en contenedores desembarcadas en cabotaje vacíos]]</f>
        <v>0</v>
      </c>
      <c r="M556" s="3">
        <f>+dataMercanciaContenedores[[#This Row],[TOTAL toneladas en contenedores en cabotaje con carga]]+dataMercanciaContenedores[[#This Row],[TOTAL toneladas en contenedores en cabotaje vacíos]]</f>
        <v>0</v>
      </c>
      <c r="N556" s="2">
        <v>197353</v>
      </c>
      <c r="O556" s="2">
        <v>1986</v>
      </c>
      <c r="P556" s="3">
        <f>+dataMercanciaContenedores[[#This Row],[Toneladas en contenedores embarcadas en exterior con carga]]+dataMercanciaContenedores[[#This Row],[Toneladas en contenedores embarcadas en exterior vacíos]]</f>
        <v>199339</v>
      </c>
      <c r="Q556" s="2">
        <v>145733</v>
      </c>
      <c r="R556" s="2">
        <v>7301</v>
      </c>
      <c r="S556" s="3">
        <f>+dataMercanciaContenedores[[#This Row],[Toneladas en contenedores desembarcadas en exterior con carga]]+dataMercanciaContenedores[[#This Row],[Toneladas en contenedores desembarcadas en exterior vacíos]]</f>
        <v>153034</v>
      </c>
      <c r="T556" s="3">
        <f>+dataMercanciaContenedores[[#This Row],[Toneladas en contenedores embarcadas en exterior con carga]]+dataMercanciaContenedores[[#This Row],[Toneladas en contenedores desembarcadas en exterior con carga]]</f>
        <v>343086</v>
      </c>
      <c r="U556" s="3">
        <f>+dataMercanciaContenedores[[#This Row],[Toneladas en contenedores embarcadas en exterior vacíos]]+dataMercanciaContenedores[[#This Row],[Toneladas en contenedores desembarcadas en exterior vacíos]]</f>
        <v>9287</v>
      </c>
      <c r="V556" s="3">
        <f>+dataMercanciaContenedores[[#This Row],[TOTAL toneladas en contenedores en exterior con carga]]+dataMercanciaContenedores[[#This Row],[TOTAL toneladas en contenedores en exterior vacíos]]</f>
        <v>352373</v>
      </c>
      <c r="W556" s="3">
        <f>+dataMercanciaContenedores[[#This Row],[Toneladas en contenedores embarcadas en cabotaje con carga]]+dataMercanciaContenedores[[#This Row],[Toneladas en contenedores embarcadas en exterior con carga]]</f>
        <v>197353</v>
      </c>
      <c r="X556" s="3">
        <f>+dataMercanciaContenedores[[#This Row],[Toneladas en contenedores embarcadas en cabotaje vacíos]]+dataMercanciaContenedores[[#This Row],[Toneladas en contenedores embarcadas en exterior vacíos]]</f>
        <v>1986</v>
      </c>
      <c r="Y556" s="3">
        <f>+dataMercanciaContenedores[[#This Row],[TOTAL Toneladas en contenedores con carga embarcadas]]+dataMercanciaContenedores[[#This Row],[TOTAL Toneladas en contenedores vacíos embarcadas]]</f>
        <v>199339</v>
      </c>
      <c r="Z556" s="3">
        <f>+dataMercanciaContenedores[[#This Row],[Toneladas en contenedores desembarcadas en cabotaje con carga]]+dataMercanciaContenedores[[#This Row],[Toneladas en contenedores desembarcadas en exterior con carga]]</f>
        <v>145733</v>
      </c>
      <c r="AA556" s="3">
        <f>+dataMercanciaContenedores[[#This Row],[Toneladas en contenedores desembarcadas en cabotaje vacíos]]+dataMercanciaContenedores[[#This Row],[Toneladas en contenedores desembarcadas en exterior vacíos]]</f>
        <v>7301</v>
      </c>
      <c r="AB556" s="3">
        <f>+dataMercanciaContenedores[[#This Row],[TOTAL Toneladas en contenedores con carga desembarcadas]]+dataMercanciaContenedores[[#This Row],[TOTAL Toneladas en contenedores vacíos desembarcadas]]</f>
        <v>153034</v>
      </c>
      <c r="AC556" s="3">
        <f>+dataMercanciaContenedores[[#This Row],[TOTAL toneladas embarcadas en contenedor]]+dataMercanciaContenedores[[#This Row],[TOTAL toneladas desembarcadas en contenedor]]</f>
        <v>352373</v>
      </c>
    </row>
    <row r="557" spans="1:29" hidden="1" x14ac:dyDescent="0.2">
      <c r="A557" s="1">
        <v>2022</v>
      </c>
      <c r="B557" s="1" t="s">
        <v>33</v>
      </c>
      <c r="C557" s="1" t="s">
        <v>40</v>
      </c>
      <c r="D557" s="1" t="s">
        <v>41</v>
      </c>
      <c r="E557" s="2">
        <v>760309</v>
      </c>
      <c r="F557" s="2">
        <v>512</v>
      </c>
      <c r="G557" s="3">
        <f>+dataMercanciaContenedores[[#This Row],[Toneladas en contenedores embarcadas en cabotaje con carga]]+dataMercanciaContenedores[[#This Row],[Toneladas en contenedores embarcadas en cabotaje vacíos]]</f>
        <v>760821</v>
      </c>
      <c r="H557" s="2">
        <v>91865</v>
      </c>
      <c r="I557" s="2">
        <v>142930</v>
      </c>
      <c r="J557" s="3">
        <f>+dataMercanciaContenedores[[#This Row],[Toneladas en contenedores desembarcadas en cabotaje con carga]]+dataMercanciaContenedores[[#This Row],[Toneladas en contenedores desembarcadas en cabotaje vacíos]]</f>
        <v>234795</v>
      </c>
      <c r="K557" s="3">
        <f>+dataMercanciaContenedores[[#This Row],[Toneladas en contenedores embarcadas en cabotaje con carga]]+dataMercanciaContenedores[[#This Row],[Toneladas en contenedores desembarcadas en cabotaje con carga]]</f>
        <v>852174</v>
      </c>
      <c r="L557" s="3">
        <f>+dataMercanciaContenedores[[#This Row],[Toneladas en contenedores embarcadas en cabotaje vacíos]]+dataMercanciaContenedores[[#This Row],[Toneladas en contenedores desembarcadas en cabotaje vacíos]]</f>
        <v>143442</v>
      </c>
      <c r="M557" s="3">
        <f>+dataMercanciaContenedores[[#This Row],[TOTAL toneladas en contenedores en cabotaje con carga]]+dataMercanciaContenedores[[#This Row],[TOTAL toneladas en contenedores en cabotaje vacíos]]</f>
        <v>995616</v>
      </c>
      <c r="N557" s="2">
        <v>6640</v>
      </c>
      <c r="O557" s="2">
        <v>0</v>
      </c>
      <c r="P557" s="3">
        <f>+dataMercanciaContenedores[[#This Row],[Toneladas en contenedores embarcadas en exterior con carga]]+dataMercanciaContenedores[[#This Row],[Toneladas en contenedores embarcadas en exterior vacíos]]</f>
        <v>6640</v>
      </c>
      <c r="Q557" s="2">
        <v>8196</v>
      </c>
      <c r="R557" s="2">
        <v>0</v>
      </c>
      <c r="S557" s="3">
        <f>+dataMercanciaContenedores[[#This Row],[Toneladas en contenedores desembarcadas en exterior con carga]]+dataMercanciaContenedores[[#This Row],[Toneladas en contenedores desembarcadas en exterior vacíos]]</f>
        <v>8196</v>
      </c>
      <c r="T557" s="3">
        <f>+dataMercanciaContenedores[[#This Row],[Toneladas en contenedores embarcadas en exterior con carga]]+dataMercanciaContenedores[[#This Row],[Toneladas en contenedores desembarcadas en exterior con carga]]</f>
        <v>14836</v>
      </c>
      <c r="U557" s="3">
        <f>+dataMercanciaContenedores[[#This Row],[Toneladas en contenedores embarcadas en exterior vacíos]]+dataMercanciaContenedores[[#This Row],[Toneladas en contenedores desembarcadas en exterior vacíos]]</f>
        <v>0</v>
      </c>
      <c r="V557" s="3">
        <f>+dataMercanciaContenedores[[#This Row],[TOTAL toneladas en contenedores en exterior con carga]]+dataMercanciaContenedores[[#This Row],[TOTAL toneladas en contenedores en exterior vacíos]]</f>
        <v>14836</v>
      </c>
      <c r="W557" s="3">
        <f>+dataMercanciaContenedores[[#This Row],[Toneladas en contenedores embarcadas en cabotaje con carga]]+dataMercanciaContenedores[[#This Row],[Toneladas en contenedores embarcadas en exterior con carga]]</f>
        <v>766949</v>
      </c>
      <c r="X557" s="3">
        <f>+dataMercanciaContenedores[[#This Row],[Toneladas en contenedores embarcadas en cabotaje vacíos]]+dataMercanciaContenedores[[#This Row],[Toneladas en contenedores embarcadas en exterior vacíos]]</f>
        <v>512</v>
      </c>
      <c r="Y557" s="3">
        <f>+dataMercanciaContenedores[[#This Row],[TOTAL Toneladas en contenedores con carga embarcadas]]+dataMercanciaContenedores[[#This Row],[TOTAL Toneladas en contenedores vacíos embarcadas]]</f>
        <v>767461</v>
      </c>
      <c r="Z557" s="3">
        <f>+dataMercanciaContenedores[[#This Row],[Toneladas en contenedores desembarcadas en cabotaje con carga]]+dataMercanciaContenedores[[#This Row],[Toneladas en contenedores desembarcadas en exterior con carga]]</f>
        <v>100061</v>
      </c>
      <c r="AA557" s="3">
        <f>+dataMercanciaContenedores[[#This Row],[Toneladas en contenedores desembarcadas en cabotaje vacíos]]+dataMercanciaContenedores[[#This Row],[Toneladas en contenedores desembarcadas en exterior vacíos]]</f>
        <v>142930</v>
      </c>
      <c r="AB557" s="3">
        <f>+dataMercanciaContenedores[[#This Row],[TOTAL Toneladas en contenedores con carga desembarcadas]]+dataMercanciaContenedores[[#This Row],[TOTAL Toneladas en contenedores vacíos desembarcadas]]</f>
        <v>242991</v>
      </c>
      <c r="AC557" s="3">
        <f>+dataMercanciaContenedores[[#This Row],[TOTAL toneladas embarcadas en contenedor]]+dataMercanciaContenedores[[#This Row],[TOTAL toneladas desembarcadas en contenedor]]</f>
        <v>1010452</v>
      </c>
    </row>
    <row r="558" spans="1:29" hidden="1" x14ac:dyDescent="0.2">
      <c r="A558" s="1">
        <v>2022</v>
      </c>
      <c r="B558" s="1" t="s">
        <v>34</v>
      </c>
      <c r="C558" s="1" t="s">
        <v>40</v>
      </c>
      <c r="D558" s="1" t="s">
        <v>41</v>
      </c>
      <c r="E558" s="2">
        <v>28702</v>
      </c>
      <c r="F558" s="2">
        <v>5362</v>
      </c>
      <c r="G558" s="3">
        <f>+dataMercanciaContenedores[[#This Row],[Toneladas en contenedores embarcadas en cabotaje con carga]]+dataMercanciaContenedores[[#This Row],[Toneladas en contenedores embarcadas en cabotaje vacíos]]</f>
        <v>34064</v>
      </c>
      <c r="H558" s="2">
        <v>15026</v>
      </c>
      <c r="I558" s="2">
        <v>5854</v>
      </c>
      <c r="J558" s="3">
        <f>+dataMercanciaContenedores[[#This Row],[Toneladas en contenedores desembarcadas en cabotaje con carga]]+dataMercanciaContenedores[[#This Row],[Toneladas en contenedores desembarcadas en cabotaje vacíos]]</f>
        <v>20880</v>
      </c>
      <c r="K558" s="3">
        <f>+dataMercanciaContenedores[[#This Row],[Toneladas en contenedores embarcadas en cabotaje con carga]]+dataMercanciaContenedores[[#This Row],[Toneladas en contenedores desembarcadas en cabotaje con carga]]</f>
        <v>43728</v>
      </c>
      <c r="L558" s="3">
        <f>+dataMercanciaContenedores[[#This Row],[Toneladas en contenedores embarcadas en cabotaje vacíos]]+dataMercanciaContenedores[[#This Row],[Toneladas en contenedores desembarcadas en cabotaje vacíos]]</f>
        <v>11216</v>
      </c>
      <c r="M558" s="3">
        <f>+dataMercanciaContenedores[[#This Row],[TOTAL toneladas en contenedores en cabotaje con carga]]+dataMercanciaContenedores[[#This Row],[TOTAL toneladas en contenedores en cabotaje vacíos]]</f>
        <v>54944</v>
      </c>
      <c r="N558" s="2">
        <v>328483</v>
      </c>
      <c r="O558" s="2">
        <v>22925</v>
      </c>
      <c r="P558" s="3">
        <f>+dataMercanciaContenedores[[#This Row],[Toneladas en contenedores embarcadas en exterior con carga]]+dataMercanciaContenedores[[#This Row],[Toneladas en contenedores embarcadas en exterior vacíos]]</f>
        <v>351408</v>
      </c>
      <c r="Q558" s="2">
        <v>342878</v>
      </c>
      <c r="R558" s="2">
        <v>26598</v>
      </c>
      <c r="S558" s="3">
        <f>+dataMercanciaContenedores[[#This Row],[Toneladas en contenedores desembarcadas en exterior con carga]]+dataMercanciaContenedores[[#This Row],[Toneladas en contenedores desembarcadas en exterior vacíos]]</f>
        <v>369476</v>
      </c>
      <c r="T558" s="3">
        <f>+dataMercanciaContenedores[[#This Row],[Toneladas en contenedores embarcadas en exterior con carga]]+dataMercanciaContenedores[[#This Row],[Toneladas en contenedores desembarcadas en exterior con carga]]</f>
        <v>671361</v>
      </c>
      <c r="U558" s="3">
        <f>+dataMercanciaContenedores[[#This Row],[Toneladas en contenedores embarcadas en exterior vacíos]]+dataMercanciaContenedores[[#This Row],[Toneladas en contenedores desembarcadas en exterior vacíos]]</f>
        <v>49523</v>
      </c>
      <c r="V558" s="3">
        <f>+dataMercanciaContenedores[[#This Row],[TOTAL toneladas en contenedores en exterior con carga]]+dataMercanciaContenedores[[#This Row],[TOTAL toneladas en contenedores en exterior vacíos]]</f>
        <v>720884</v>
      </c>
      <c r="W558" s="3">
        <f>+dataMercanciaContenedores[[#This Row],[Toneladas en contenedores embarcadas en cabotaje con carga]]+dataMercanciaContenedores[[#This Row],[Toneladas en contenedores embarcadas en exterior con carga]]</f>
        <v>357185</v>
      </c>
      <c r="X558" s="3">
        <f>+dataMercanciaContenedores[[#This Row],[Toneladas en contenedores embarcadas en cabotaje vacíos]]+dataMercanciaContenedores[[#This Row],[Toneladas en contenedores embarcadas en exterior vacíos]]</f>
        <v>28287</v>
      </c>
      <c r="Y558" s="3">
        <f>+dataMercanciaContenedores[[#This Row],[TOTAL Toneladas en contenedores con carga embarcadas]]+dataMercanciaContenedores[[#This Row],[TOTAL Toneladas en contenedores vacíos embarcadas]]</f>
        <v>385472</v>
      </c>
      <c r="Z558" s="3">
        <f>+dataMercanciaContenedores[[#This Row],[Toneladas en contenedores desembarcadas en cabotaje con carga]]+dataMercanciaContenedores[[#This Row],[Toneladas en contenedores desembarcadas en exterior con carga]]</f>
        <v>357904</v>
      </c>
      <c r="AA558" s="3">
        <f>+dataMercanciaContenedores[[#This Row],[Toneladas en contenedores desembarcadas en cabotaje vacíos]]+dataMercanciaContenedores[[#This Row],[Toneladas en contenedores desembarcadas en exterior vacíos]]</f>
        <v>32452</v>
      </c>
      <c r="AB558" s="3">
        <f>+dataMercanciaContenedores[[#This Row],[TOTAL Toneladas en contenedores con carga desembarcadas]]+dataMercanciaContenedores[[#This Row],[TOTAL Toneladas en contenedores vacíos desembarcadas]]</f>
        <v>390356</v>
      </c>
      <c r="AC558" s="3">
        <f>+dataMercanciaContenedores[[#This Row],[TOTAL toneladas embarcadas en contenedor]]+dataMercanciaContenedores[[#This Row],[TOTAL toneladas desembarcadas en contenedor]]</f>
        <v>775828</v>
      </c>
    </row>
    <row r="559" spans="1:29" hidden="1" x14ac:dyDescent="0.2">
      <c r="A559" s="1">
        <v>2022</v>
      </c>
      <c r="B559" s="1" t="s">
        <v>35</v>
      </c>
      <c r="C559" s="1" t="s">
        <v>40</v>
      </c>
      <c r="D559" s="1" t="s">
        <v>41</v>
      </c>
      <c r="E559" s="2">
        <v>1905054</v>
      </c>
      <c r="F559" s="2">
        <v>48029</v>
      </c>
      <c r="G559" s="3">
        <f>+dataMercanciaContenedores[[#This Row],[Toneladas en contenedores embarcadas en cabotaje con carga]]+dataMercanciaContenedores[[#This Row],[Toneladas en contenedores embarcadas en cabotaje vacíos]]</f>
        <v>1953083</v>
      </c>
      <c r="H559" s="2">
        <v>1074093</v>
      </c>
      <c r="I559" s="2">
        <v>186650</v>
      </c>
      <c r="J559" s="3">
        <f>+dataMercanciaContenedores[[#This Row],[Toneladas en contenedores desembarcadas en cabotaje con carga]]+dataMercanciaContenedores[[#This Row],[Toneladas en contenedores desembarcadas en cabotaje vacíos]]</f>
        <v>1260743</v>
      </c>
      <c r="K559" s="3">
        <f>+dataMercanciaContenedores[[#This Row],[Toneladas en contenedores embarcadas en cabotaje con carga]]+dataMercanciaContenedores[[#This Row],[Toneladas en contenedores desembarcadas en cabotaje con carga]]</f>
        <v>2979147</v>
      </c>
      <c r="L559" s="3">
        <f>+dataMercanciaContenedores[[#This Row],[Toneladas en contenedores embarcadas en cabotaje vacíos]]+dataMercanciaContenedores[[#This Row],[Toneladas en contenedores desembarcadas en cabotaje vacíos]]</f>
        <v>234679</v>
      </c>
      <c r="M559" s="3">
        <f>+dataMercanciaContenedores[[#This Row],[TOTAL toneladas en contenedores en cabotaje con carga]]+dataMercanciaContenedores[[#This Row],[TOTAL toneladas en contenedores en cabotaje vacíos]]</f>
        <v>3213826</v>
      </c>
      <c r="N559" s="2">
        <v>28077749</v>
      </c>
      <c r="O559" s="2">
        <v>971492</v>
      </c>
      <c r="P559" s="3">
        <f>+dataMercanciaContenedores[[#This Row],[Toneladas en contenedores embarcadas en exterior con carga]]+dataMercanciaContenedores[[#This Row],[Toneladas en contenedores embarcadas en exterior vacíos]]</f>
        <v>29049241</v>
      </c>
      <c r="Q559" s="2">
        <v>22705856</v>
      </c>
      <c r="R559" s="2">
        <v>1156632</v>
      </c>
      <c r="S559" s="3">
        <f>+dataMercanciaContenedores[[#This Row],[Toneladas en contenedores desembarcadas en exterior con carga]]+dataMercanciaContenedores[[#This Row],[Toneladas en contenedores desembarcadas en exterior vacíos]]</f>
        <v>23862488</v>
      </c>
      <c r="T559" s="3">
        <f>+dataMercanciaContenedores[[#This Row],[Toneladas en contenedores embarcadas en exterior con carga]]+dataMercanciaContenedores[[#This Row],[Toneladas en contenedores desembarcadas en exterior con carga]]</f>
        <v>50783605</v>
      </c>
      <c r="U559" s="3">
        <f>+dataMercanciaContenedores[[#This Row],[Toneladas en contenedores embarcadas en exterior vacíos]]+dataMercanciaContenedores[[#This Row],[Toneladas en contenedores desembarcadas en exterior vacíos]]</f>
        <v>2128124</v>
      </c>
      <c r="V559" s="3">
        <f>+dataMercanciaContenedores[[#This Row],[TOTAL toneladas en contenedores en exterior con carga]]+dataMercanciaContenedores[[#This Row],[TOTAL toneladas en contenedores en exterior vacíos]]</f>
        <v>52911729</v>
      </c>
      <c r="W559" s="3">
        <f>+dataMercanciaContenedores[[#This Row],[Toneladas en contenedores embarcadas en cabotaje con carga]]+dataMercanciaContenedores[[#This Row],[Toneladas en contenedores embarcadas en exterior con carga]]</f>
        <v>29982803</v>
      </c>
      <c r="X559" s="3">
        <f>+dataMercanciaContenedores[[#This Row],[Toneladas en contenedores embarcadas en cabotaje vacíos]]+dataMercanciaContenedores[[#This Row],[Toneladas en contenedores embarcadas en exterior vacíos]]</f>
        <v>1019521</v>
      </c>
      <c r="Y559" s="3">
        <f>+dataMercanciaContenedores[[#This Row],[TOTAL Toneladas en contenedores con carga embarcadas]]+dataMercanciaContenedores[[#This Row],[TOTAL Toneladas en contenedores vacíos embarcadas]]</f>
        <v>31002324</v>
      </c>
      <c r="Z559" s="3">
        <f>+dataMercanciaContenedores[[#This Row],[Toneladas en contenedores desembarcadas en cabotaje con carga]]+dataMercanciaContenedores[[#This Row],[Toneladas en contenedores desembarcadas en exterior con carga]]</f>
        <v>23779949</v>
      </c>
      <c r="AA559" s="3">
        <f>+dataMercanciaContenedores[[#This Row],[Toneladas en contenedores desembarcadas en cabotaje vacíos]]+dataMercanciaContenedores[[#This Row],[Toneladas en contenedores desembarcadas en exterior vacíos]]</f>
        <v>1343282</v>
      </c>
      <c r="AB559" s="3">
        <f>+dataMercanciaContenedores[[#This Row],[TOTAL Toneladas en contenedores con carga desembarcadas]]+dataMercanciaContenedores[[#This Row],[TOTAL Toneladas en contenedores vacíos desembarcadas]]</f>
        <v>25123231</v>
      </c>
      <c r="AC559" s="3">
        <f>+dataMercanciaContenedores[[#This Row],[TOTAL toneladas embarcadas en contenedor]]+dataMercanciaContenedores[[#This Row],[TOTAL toneladas desembarcadas en contenedor]]</f>
        <v>56125555</v>
      </c>
    </row>
    <row r="560" spans="1:29" hidden="1" x14ac:dyDescent="0.2">
      <c r="A560" s="1">
        <v>2022</v>
      </c>
      <c r="B560" s="1" t="s">
        <v>36</v>
      </c>
      <c r="C560" s="1" t="s">
        <v>40</v>
      </c>
      <c r="D560" s="1" t="s">
        <v>41</v>
      </c>
      <c r="E560" s="2">
        <v>39158</v>
      </c>
      <c r="F560" s="2">
        <v>14042</v>
      </c>
      <c r="G560" s="3">
        <f>+dataMercanciaContenedores[[#This Row],[Toneladas en contenedores embarcadas en cabotaje con carga]]+dataMercanciaContenedores[[#This Row],[Toneladas en contenedores embarcadas en cabotaje vacíos]]</f>
        <v>53200</v>
      </c>
      <c r="H560" s="2">
        <v>6440</v>
      </c>
      <c r="I560" s="2">
        <v>16796</v>
      </c>
      <c r="J560" s="3">
        <f>+dataMercanciaContenedores[[#This Row],[Toneladas en contenedores desembarcadas en cabotaje con carga]]+dataMercanciaContenedores[[#This Row],[Toneladas en contenedores desembarcadas en cabotaje vacíos]]</f>
        <v>23236</v>
      </c>
      <c r="K560" s="3">
        <f>+dataMercanciaContenedores[[#This Row],[Toneladas en contenedores embarcadas en cabotaje con carga]]+dataMercanciaContenedores[[#This Row],[Toneladas en contenedores desembarcadas en cabotaje con carga]]</f>
        <v>45598</v>
      </c>
      <c r="L560" s="3">
        <f>+dataMercanciaContenedores[[#This Row],[Toneladas en contenedores embarcadas en cabotaje vacíos]]+dataMercanciaContenedores[[#This Row],[Toneladas en contenedores desembarcadas en cabotaje vacíos]]</f>
        <v>30838</v>
      </c>
      <c r="M560" s="3">
        <f>+dataMercanciaContenedores[[#This Row],[TOTAL toneladas en contenedores en cabotaje con carga]]+dataMercanciaContenedores[[#This Row],[TOTAL toneladas en contenedores en cabotaje vacíos]]</f>
        <v>76436</v>
      </c>
      <c r="N560" s="2">
        <v>1173715</v>
      </c>
      <c r="O560" s="2">
        <v>50494</v>
      </c>
      <c r="P560" s="3">
        <f>+dataMercanciaContenedores[[#This Row],[Toneladas en contenedores embarcadas en exterior con carga]]+dataMercanciaContenedores[[#This Row],[Toneladas en contenedores embarcadas en exterior vacíos]]</f>
        <v>1224209</v>
      </c>
      <c r="Q560" s="2">
        <v>1319543</v>
      </c>
      <c r="R560" s="2">
        <v>38117</v>
      </c>
      <c r="S560" s="3">
        <f>+dataMercanciaContenedores[[#This Row],[Toneladas en contenedores desembarcadas en exterior con carga]]+dataMercanciaContenedores[[#This Row],[Toneladas en contenedores desembarcadas en exterior vacíos]]</f>
        <v>1357660</v>
      </c>
      <c r="T560" s="3">
        <f>+dataMercanciaContenedores[[#This Row],[Toneladas en contenedores embarcadas en exterior con carga]]+dataMercanciaContenedores[[#This Row],[Toneladas en contenedores desembarcadas en exterior con carga]]</f>
        <v>2493258</v>
      </c>
      <c r="U560" s="3">
        <f>+dataMercanciaContenedores[[#This Row],[Toneladas en contenedores embarcadas en exterior vacíos]]+dataMercanciaContenedores[[#This Row],[Toneladas en contenedores desembarcadas en exterior vacíos]]</f>
        <v>88611</v>
      </c>
      <c r="V560" s="3">
        <f>+dataMercanciaContenedores[[#This Row],[TOTAL toneladas en contenedores en exterior con carga]]+dataMercanciaContenedores[[#This Row],[TOTAL toneladas en contenedores en exterior vacíos]]</f>
        <v>2581869</v>
      </c>
      <c r="W560" s="3">
        <f>+dataMercanciaContenedores[[#This Row],[Toneladas en contenedores embarcadas en cabotaje con carga]]+dataMercanciaContenedores[[#This Row],[Toneladas en contenedores embarcadas en exterior con carga]]</f>
        <v>1212873</v>
      </c>
      <c r="X560" s="3">
        <f>+dataMercanciaContenedores[[#This Row],[Toneladas en contenedores embarcadas en cabotaje vacíos]]+dataMercanciaContenedores[[#This Row],[Toneladas en contenedores embarcadas en exterior vacíos]]</f>
        <v>64536</v>
      </c>
      <c r="Y560" s="3">
        <f>+dataMercanciaContenedores[[#This Row],[TOTAL Toneladas en contenedores con carga embarcadas]]+dataMercanciaContenedores[[#This Row],[TOTAL Toneladas en contenedores vacíos embarcadas]]</f>
        <v>1277409</v>
      </c>
      <c r="Z560" s="3">
        <f>+dataMercanciaContenedores[[#This Row],[Toneladas en contenedores desembarcadas en cabotaje con carga]]+dataMercanciaContenedores[[#This Row],[Toneladas en contenedores desembarcadas en exterior con carga]]</f>
        <v>1325983</v>
      </c>
      <c r="AA560" s="3">
        <f>+dataMercanciaContenedores[[#This Row],[Toneladas en contenedores desembarcadas en cabotaje vacíos]]+dataMercanciaContenedores[[#This Row],[Toneladas en contenedores desembarcadas en exterior vacíos]]</f>
        <v>54913</v>
      </c>
      <c r="AB560" s="3">
        <f>+dataMercanciaContenedores[[#This Row],[TOTAL Toneladas en contenedores con carga desembarcadas]]+dataMercanciaContenedores[[#This Row],[TOTAL Toneladas en contenedores vacíos desembarcadas]]</f>
        <v>1380896</v>
      </c>
      <c r="AC560" s="3">
        <f>+dataMercanciaContenedores[[#This Row],[TOTAL toneladas embarcadas en contenedor]]+dataMercanciaContenedores[[#This Row],[TOTAL toneladas desembarcadas en contenedor]]</f>
        <v>2658305</v>
      </c>
    </row>
    <row r="561" spans="1:29" hidden="1" x14ac:dyDescent="0.2">
      <c r="A561" s="1">
        <v>2022</v>
      </c>
      <c r="B561" s="1" t="s">
        <v>37</v>
      </c>
      <c r="C561" s="1" t="s">
        <v>40</v>
      </c>
      <c r="D561" s="1" t="s">
        <v>41</v>
      </c>
      <c r="E561" s="2">
        <v>209798</v>
      </c>
      <c r="F561" s="2">
        <v>249</v>
      </c>
      <c r="G561" s="3">
        <f>+dataMercanciaContenedores[[#This Row],[Toneladas en contenedores embarcadas en cabotaje con carga]]+dataMercanciaContenedores[[#This Row],[Toneladas en contenedores embarcadas en cabotaje vacíos]]</f>
        <v>210047</v>
      </c>
      <c r="H561" s="2">
        <v>23471</v>
      </c>
      <c r="I561" s="2">
        <v>26175</v>
      </c>
      <c r="J561" s="3">
        <f>+dataMercanciaContenedores[[#This Row],[Toneladas en contenedores desembarcadas en cabotaje con carga]]+dataMercanciaContenedores[[#This Row],[Toneladas en contenedores desembarcadas en cabotaje vacíos]]</f>
        <v>49646</v>
      </c>
      <c r="K561" s="3">
        <f>+dataMercanciaContenedores[[#This Row],[Toneladas en contenedores embarcadas en cabotaje con carga]]+dataMercanciaContenedores[[#This Row],[Toneladas en contenedores desembarcadas en cabotaje con carga]]</f>
        <v>233269</v>
      </c>
      <c r="L561" s="3">
        <f>+dataMercanciaContenedores[[#This Row],[Toneladas en contenedores embarcadas en cabotaje vacíos]]+dataMercanciaContenedores[[#This Row],[Toneladas en contenedores desembarcadas en cabotaje vacíos]]</f>
        <v>26424</v>
      </c>
      <c r="M561" s="3">
        <f>+dataMercanciaContenedores[[#This Row],[TOTAL toneladas en contenedores en cabotaje con carga]]+dataMercanciaContenedores[[#This Row],[TOTAL toneladas en contenedores en cabotaje vacíos]]</f>
        <v>259693</v>
      </c>
      <c r="N561" s="2">
        <v>11110</v>
      </c>
      <c r="O561" s="2">
        <v>148</v>
      </c>
      <c r="P561" s="3">
        <f>+dataMercanciaContenedores[[#This Row],[Toneladas en contenedores embarcadas en exterior con carga]]+dataMercanciaContenedores[[#This Row],[Toneladas en contenedores embarcadas en exterior vacíos]]</f>
        <v>11258</v>
      </c>
      <c r="Q561" s="2">
        <v>15605</v>
      </c>
      <c r="R561" s="2">
        <v>453</v>
      </c>
      <c r="S561" s="3">
        <f>+dataMercanciaContenedores[[#This Row],[Toneladas en contenedores desembarcadas en exterior con carga]]+dataMercanciaContenedores[[#This Row],[Toneladas en contenedores desembarcadas en exterior vacíos]]</f>
        <v>16058</v>
      </c>
      <c r="T561" s="3">
        <f>+dataMercanciaContenedores[[#This Row],[Toneladas en contenedores embarcadas en exterior con carga]]+dataMercanciaContenedores[[#This Row],[Toneladas en contenedores desembarcadas en exterior con carga]]</f>
        <v>26715</v>
      </c>
      <c r="U561" s="3">
        <f>+dataMercanciaContenedores[[#This Row],[Toneladas en contenedores embarcadas en exterior vacíos]]+dataMercanciaContenedores[[#This Row],[Toneladas en contenedores desembarcadas en exterior vacíos]]</f>
        <v>601</v>
      </c>
      <c r="V561" s="3">
        <f>+dataMercanciaContenedores[[#This Row],[TOTAL toneladas en contenedores en exterior con carga]]+dataMercanciaContenedores[[#This Row],[TOTAL toneladas en contenedores en exterior vacíos]]</f>
        <v>27316</v>
      </c>
      <c r="W561" s="3">
        <f>+dataMercanciaContenedores[[#This Row],[Toneladas en contenedores embarcadas en cabotaje con carga]]+dataMercanciaContenedores[[#This Row],[Toneladas en contenedores embarcadas en exterior con carga]]</f>
        <v>220908</v>
      </c>
      <c r="X561" s="3">
        <f>+dataMercanciaContenedores[[#This Row],[Toneladas en contenedores embarcadas en cabotaje vacíos]]+dataMercanciaContenedores[[#This Row],[Toneladas en contenedores embarcadas en exterior vacíos]]</f>
        <v>397</v>
      </c>
      <c r="Y561" s="3">
        <f>+dataMercanciaContenedores[[#This Row],[TOTAL Toneladas en contenedores con carga embarcadas]]+dataMercanciaContenedores[[#This Row],[TOTAL Toneladas en contenedores vacíos embarcadas]]</f>
        <v>221305</v>
      </c>
      <c r="Z561" s="3">
        <f>+dataMercanciaContenedores[[#This Row],[Toneladas en contenedores desembarcadas en cabotaje con carga]]+dataMercanciaContenedores[[#This Row],[Toneladas en contenedores desembarcadas en exterior con carga]]</f>
        <v>39076</v>
      </c>
      <c r="AA561" s="3">
        <f>+dataMercanciaContenedores[[#This Row],[Toneladas en contenedores desembarcadas en cabotaje vacíos]]+dataMercanciaContenedores[[#This Row],[Toneladas en contenedores desembarcadas en exterior vacíos]]</f>
        <v>26628</v>
      </c>
      <c r="AB561" s="3">
        <f>+dataMercanciaContenedores[[#This Row],[TOTAL Toneladas en contenedores con carga desembarcadas]]+dataMercanciaContenedores[[#This Row],[TOTAL Toneladas en contenedores vacíos desembarcadas]]</f>
        <v>65704</v>
      </c>
      <c r="AC561" s="3">
        <f>+dataMercanciaContenedores[[#This Row],[TOTAL toneladas embarcadas en contenedor]]+dataMercanciaContenedores[[#This Row],[TOTAL toneladas desembarcadas en contenedor]]</f>
        <v>287009</v>
      </c>
    </row>
    <row r="562" spans="1:29" hidden="1" x14ac:dyDescent="0.2">
      <c r="A562" s="1">
        <v>2023</v>
      </c>
      <c r="B562" s="1" t="s">
        <v>10</v>
      </c>
      <c r="C562" s="1" t="s">
        <v>40</v>
      </c>
      <c r="D562" s="1" t="s">
        <v>41</v>
      </c>
      <c r="E562" s="2">
        <v>0</v>
      </c>
      <c r="F562" s="2">
        <v>0</v>
      </c>
      <c r="G562" s="3">
        <f>+dataMercanciaContenedores[[#This Row],[Toneladas en contenedores embarcadas en cabotaje con carga]]+dataMercanciaContenedores[[#This Row],[Toneladas en contenedores embarcadas en cabotaje vacíos]]</f>
        <v>0</v>
      </c>
      <c r="H562" s="2">
        <v>0</v>
      </c>
      <c r="I562" s="2">
        <v>0</v>
      </c>
      <c r="J562" s="3">
        <f>+dataMercanciaContenedores[[#This Row],[Toneladas en contenedores desembarcadas en cabotaje con carga]]+dataMercanciaContenedores[[#This Row],[Toneladas en contenedores desembarcadas en cabotaje vacíos]]</f>
        <v>0</v>
      </c>
      <c r="K562" s="3">
        <f>+dataMercanciaContenedores[[#This Row],[Toneladas en contenedores embarcadas en cabotaje con carga]]+dataMercanciaContenedores[[#This Row],[Toneladas en contenedores desembarcadas en cabotaje con carga]]</f>
        <v>0</v>
      </c>
      <c r="L562" s="3">
        <f>+dataMercanciaContenedores[[#This Row],[Toneladas en contenedores embarcadas en cabotaje vacíos]]+dataMercanciaContenedores[[#This Row],[Toneladas en contenedores desembarcadas en cabotaje vacíos]]</f>
        <v>0</v>
      </c>
      <c r="M562" s="3">
        <f>+dataMercanciaContenedores[[#This Row],[TOTAL toneladas en contenedores en cabotaje con carga]]+dataMercanciaContenedores[[#This Row],[TOTAL toneladas en contenedores en cabotaje vacíos]]</f>
        <v>0</v>
      </c>
      <c r="N562" s="2">
        <v>41</v>
      </c>
      <c r="O562" s="2">
        <v>0</v>
      </c>
      <c r="P562" s="3">
        <f>+dataMercanciaContenedores[[#This Row],[Toneladas en contenedores embarcadas en exterior con carga]]+dataMercanciaContenedores[[#This Row],[Toneladas en contenedores embarcadas en exterior vacíos]]</f>
        <v>41</v>
      </c>
      <c r="Q562" s="2">
        <v>132</v>
      </c>
      <c r="R562" s="2">
        <v>0</v>
      </c>
      <c r="S562" s="3">
        <f>+dataMercanciaContenedores[[#This Row],[Toneladas en contenedores desembarcadas en exterior con carga]]+dataMercanciaContenedores[[#This Row],[Toneladas en contenedores desembarcadas en exterior vacíos]]</f>
        <v>132</v>
      </c>
      <c r="T562" s="3">
        <f>+dataMercanciaContenedores[[#This Row],[Toneladas en contenedores embarcadas en exterior con carga]]+dataMercanciaContenedores[[#This Row],[Toneladas en contenedores desembarcadas en exterior con carga]]</f>
        <v>173</v>
      </c>
      <c r="U562" s="3">
        <f>+dataMercanciaContenedores[[#This Row],[Toneladas en contenedores embarcadas en exterior vacíos]]+dataMercanciaContenedores[[#This Row],[Toneladas en contenedores desembarcadas en exterior vacíos]]</f>
        <v>0</v>
      </c>
      <c r="V562" s="3">
        <f>+dataMercanciaContenedores[[#This Row],[TOTAL toneladas en contenedores en exterior con carga]]+dataMercanciaContenedores[[#This Row],[TOTAL toneladas en contenedores en exterior vacíos]]</f>
        <v>173</v>
      </c>
      <c r="W562" s="3">
        <f>+dataMercanciaContenedores[[#This Row],[Toneladas en contenedores embarcadas en cabotaje con carga]]+dataMercanciaContenedores[[#This Row],[Toneladas en contenedores embarcadas en exterior con carga]]</f>
        <v>41</v>
      </c>
      <c r="X562" s="3">
        <f>+dataMercanciaContenedores[[#This Row],[Toneladas en contenedores embarcadas en cabotaje vacíos]]+dataMercanciaContenedores[[#This Row],[Toneladas en contenedores embarcadas en exterior vacíos]]</f>
        <v>0</v>
      </c>
      <c r="Y562" s="3">
        <f>+dataMercanciaContenedores[[#This Row],[TOTAL Toneladas en contenedores con carga embarcadas]]+dataMercanciaContenedores[[#This Row],[TOTAL Toneladas en contenedores vacíos embarcadas]]</f>
        <v>41</v>
      </c>
      <c r="Z562" s="3">
        <f>+dataMercanciaContenedores[[#This Row],[Toneladas en contenedores desembarcadas en cabotaje con carga]]+dataMercanciaContenedores[[#This Row],[Toneladas en contenedores desembarcadas en exterior con carga]]</f>
        <v>132</v>
      </c>
      <c r="AA562" s="3">
        <f>+dataMercanciaContenedores[[#This Row],[Toneladas en contenedores desembarcadas en cabotaje vacíos]]+dataMercanciaContenedores[[#This Row],[Toneladas en contenedores desembarcadas en exterior vacíos]]</f>
        <v>0</v>
      </c>
      <c r="AB562" s="3">
        <f>+dataMercanciaContenedores[[#This Row],[TOTAL Toneladas en contenedores con carga desembarcadas]]+dataMercanciaContenedores[[#This Row],[TOTAL Toneladas en contenedores vacíos desembarcadas]]</f>
        <v>132</v>
      </c>
      <c r="AC562" s="3">
        <f>+dataMercanciaContenedores[[#This Row],[TOTAL toneladas embarcadas en contenedor]]+dataMercanciaContenedores[[#This Row],[TOTAL toneladas desembarcadas en contenedor]]</f>
        <v>173</v>
      </c>
    </row>
    <row r="563" spans="1:29" hidden="1" x14ac:dyDescent="0.2">
      <c r="A563" s="1">
        <v>2023</v>
      </c>
      <c r="B563" s="1" t="s">
        <v>11</v>
      </c>
      <c r="C563" s="1" t="s">
        <v>40</v>
      </c>
      <c r="D563" s="1" t="s">
        <v>41</v>
      </c>
      <c r="E563" s="2">
        <v>673515</v>
      </c>
      <c r="F563" s="2">
        <v>39792</v>
      </c>
      <c r="G563" s="3">
        <f>+dataMercanciaContenedores[[#This Row],[Toneladas en contenedores embarcadas en cabotaje con carga]]+dataMercanciaContenedores[[#This Row],[Toneladas en contenedores embarcadas en cabotaje vacíos]]</f>
        <v>713307</v>
      </c>
      <c r="H563" s="2">
        <v>108575</v>
      </c>
      <c r="I563" s="2">
        <v>113391</v>
      </c>
      <c r="J563" s="3">
        <f>+dataMercanciaContenedores[[#This Row],[Toneladas en contenedores desembarcadas en cabotaje con carga]]+dataMercanciaContenedores[[#This Row],[Toneladas en contenedores desembarcadas en cabotaje vacíos]]</f>
        <v>221966</v>
      </c>
      <c r="K563" s="3">
        <f>+dataMercanciaContenedores[[#This Row],[Toneladas en contenedores embarcadas en cabotaje con carga]]+dataMercanciaContenedores[[#This Row],[Toneladas en contenedores desembarcadas en cabotaje con carga]]</f>
        <v>782090</v>
      </c>
      <c r="L563" s="3">
        <f>+dataMercanciaContenedores[[#This Row],[Toneladas en contenedores embarcadas en cabotaje vacíos]]+dataMercanciaContenedores[[#This Row],[Toneladas en contenedores desembarcadas en cabotaje vacíos]]</f>
        <v>153183</v>
      </c>
      <c r="M563" s="3">
        <f>+dataMercanciaContenedores[[#This Row],[TOTAL toneladas en contenedores en cabotaje con carga]]+dataMercanciaContenedores[[#This Row],[TOTAL toneladas en contenedores en cabotaje vacíos]]</f>
        <v>935273</v>
      </c>
      <c r="N563" s="2">
        <v>40315</v>
      </c>
      <c r="O563" s="2">
        <v>589</v>
      </c>
      <c r="P563" s="3">
        <f>+dataMercanciaContenedores[[#This Row],[Toneladas en contenedores embarcadas en exterior con carga]]+dataMercanciaContenedores[[#This Row],[Toneladas en contenedores embarcadas en exterior vacíos]]</f>
        <v>40904</v>
      </c>
      <c r="Q563" s="2">
        <v>118650</v>
      </c>
      <c r="R563" s="2">
        <v>2070</v>
      </c>
      <c r="S563" s="3">
        <f>+dataMercanciaContenedores[[#This Row],[Toneladas en contenedores desembarcadas en exterior con carga]]+dataMercanciaContenedores[[#This Row],[Toneladas en contenedores desembarcadas en exterior vacíos]]</f>
        <v>120720</v>
      </c>
      <c r="T563" s="3">
        <f>+dataMercanciaContenedores[[#This Row],[Toneladas en contenedores embarcadas en exterior con carga]]+dataMercanciaContenedores[[#This Row],[Toneladas en contenedores desembarcadas en exterior con carga]]</f>
        <v>158965</v>
      </c>
      <c r="U563" s="3">
        <f>+dataMercanciaContenedores[[#This Row],[Toneladas en contenedores embarcadas en exterior vacíos]]+dataMercanciaContenedores[[#This Row],[Toneladas en contenedores desembarcadas en exterior vacíos]]</f>
        <v>2659</v>
      </c>
      <c r="V563" s="3">
        <f>+dataMercanciaContenedores[[#This Row],[TOTAL toneladas en contenedores en exterior con carga]]+dataMercanciaContenedores[[#This Row],[TOTAL toneladas en contenedores en exterior vacíos]]</f>
        <v>161624</v>
      </c>
      <c r="W563" s="3">
        <f>+dataMercanciaContenedores[[#This Row],[Toneladas en contenedores embarcadas en cabotaje con carga]]+dataMercanciaContenedores[[#This Row],[Toneladas en contenedores embarcadas en exterior con carga]]</f>
        <v>713830</v>
      </c>
      <c r="X563" s="3">
        <f>+dataMercanciaContenedores[[#This Row],[Toneladas en contenedores embarcadas en cabotaje vacíos]]+dataMercanciaContenedores[[#This Row],[Toneladas en contenedores embarcadas en exterior vacíos]]</f>
        <v>40381</v>
      </c>
      <c r="Y563" s="3">
        <f>+dataMercanciaContenedores[[#This Row],[TOTAL Toneladas en contenedores con carga embarcadas]]+dataMercanciaContenedores[[#This Row],[TOTAL Toneladas en contenedores vacíos embarcadas]]</f>
        <v>754211</v>
      </c>
      <c r="Z563" s="3">
        <f>+dataMercanciaContenedores[[#This Row],[Toneladas en contenedores desembarcadas en cabotaje con carga]]+dataMercanciaContenedores[[#This Row],[Toneladas en contenedores desembarcadas en exterior con carga]]</f>
        <v>227225</v>
      </c>
      <c r="AA563" s="3">
        <f>+dataMercanciaContenedores[[#This Row],[Toneladas en contenedores desembarcadas en cabotaje vacíos]]+dataMercanciaContenedores[[#This Row],[Toneladas en contenedores desembarcadas en exterior vacíos]]</f>
        <v>115461</v>
      </c>
      <c r="AB563" s="3">
        <f>+dataMercanciaContenedores[[#This Row],[TOTAL Toneladas en contenedores con carga desembarcadas]]+dataMercanciaContenedores[[#This Row],[TOTAL Toneladas en contenedores vacíos desembarcadas]]</f>
        <v>342686</v>
      </c>
      <c r="AC563" s="3">
        <f>+dataMercanciaContenedores[[#This Row],[TOTAL toneladas embarcadas en contenedor]]+dataMercanciaContenedores[[#This Row],[TOTAL toneladas desembarcadas en contenedor]]</f>
        <v>1096897</v>
      </c>
    </row>
    <row r="564" spans="1:29" hidden="1" x14ac:dyDescent="0.2">
      <c r="A564" s="1">
        <v>2023</v>
      </c>
      <c r="B564" s="1" t="s">
        <v>12</v>
      </c>
      <c r="C564" s="1" t="s">
        <v>40</v>
      </c>
      <c r="D564" s="1" t="s">
        <v>41</v>
      </c>
      <c r="E564" s="2">
        <v>813</v>
      </c>
      <c r="F564" s="2">
        <v>15412</v>
      </c>
      <c r="G564" s="3">
        <f>+dataMercanciaContenedores[[#This Row],[Toneladas en contenedores embarcadas en cabotaje con carga]]+dataMercanciaContenedores[[#This Row],[Toneladas en contenedores embarcadas en cabotaje vacíos]]</f>
        <v>16225</v>
      </c>
      <c r="H564" s="2">
        <v>425</v>
      </c>
      <c r="I564" s="2">
        <v>240</v>
      </c>
      <c r="J564" s="3">
        <f>+dataMercanciaContenedores[[#This Row],[Toneladas en contenedores desembarcadas en cabotaje con carga]]+dataMercanciaContenedores[[#This Row],[Toneladas en contenedores desembarcadas en cabotaje vacíos]]</f>
        <v>665</v>
      </c>
      <c r="K564" s="3">
        <f>+dataMercanciaContenedores[[#This Row],[Toneladas en contenedores embarcadas en cabotaje con carga]]+dataMercanciaContenedores[[#This Row],[Toneladas en contenedores desembarcadas en cabotaje con carga]]</f>
        <v>1238</v>
      </c>
      <c r="L564" s="3">
        <f>+dataMercanciaContenedores[[#This Row],[Toneladas en contenedores embarcadas en cabotaje vacíos]]+dataMercanciaContenedores[[#This Row],[Toneladas en contenedores desembarcadas en cabotaje vacíos]]</f>
        <v>15652</v>
      </c>
      <c r="M564" s="3">
        <f>+dataMercanciaContenedores[[#This Row],[TOTAL toneladas en contenedores en cabotaje con carga]]+dataMercanciaContenedores[[#This Row],[TOTAL toneladas en contenedores en cabotaje vacíos]]</f>
        <v>16890</v>
      </c>
      <c r="N564" s="2">
        <v>31244</v>
      </c>
      <c r="O564" s="2">
        <v>376</v>
      </c>
      <c r="P564" s="3">
        <f>+dataMercanciaContenedores[[#This Row],[Toneladas en contenedores embarcadas en exterior con carga]]+dataMercanciaContenedores[[#This Row],[Toneladas en contenedores embarcadas en exterior vacíos]]</f>
        <v>31620</v>
      </c>
      <c r="Q564" s="2">
        <v>165746</v>
      </c>
      <c r="R564" s="2">
        <v>190</v>
      </c>
      <c r="S564" s="3">
        <f>+dataMercanciaContenedores[[#This Row],[Toneladas en contenedores desembarcadas en exterior con carga]]+dataMercanciaContenedores[[#This Row],[Toneladas en contenedores desembarcadas en exterior vacíos]]</f>
        <v>165936</v>
      </c>
      <c r="T564" s="3">
        <f>+dataMercanciaContenedores[[#This Row],[Toneladas en contenedores embarcadas en exterior con carga]]+dataMercanciaContenedores[[#This Row],[Toneladas en contenedores desembarcadas en exterior con carga]]</f>
        <v>196990</v>
      </c>
      <c r="U564" s="3">
        <f>+dataMercanciaContenedores[[#This Row],[Toneladas en contenedores embarcadas en exterior vacíos]]+dataMercanciaContenedores[[#This Row],[Toneladas en contenedores desembarcadas en exterior vacíos]]</f>
        <v>566</v>
      </c>
      <c r="V564" s="3">
        <f>+dataMercanciaContenedores[[#This Row],[TOTAL toneladas en contenedores en exterior con carga]]+dataMercanciaContenedores[[#This Row],[TOTAL toneladas en contenedores en exterior vacíos]]</f>
        <v>197556</v>
      </c>
      <c r="W564" s="3">
        <f>+dataMercanciaContenedores[[#This Row],[Toneladas en contenedores embarcadas en cabotaje con carga]]+dataMercanciaContenedores[[#This Row],[Toneladas en contenedores embarcadas en exterior con carga]]</f>
        <v>32057</v>
      </c>
      <c r="X564" s="3">
        <f>+dataMercanciaContenedores[[#This Row],[Toneladas en contenedores embarcadas en cabotaje vacíos]]+dataMercanciaContenedores[[#This Row],[Toneladas en contenedores embarcadas en exterior vacíos]]</f>
        <v>15788</v>
      </c>
      <c r="Y564" s="3">
        <f>+dataMercanciaContenedores[[#This Row],[TOTAL Toneladas en contenedores con carga embarcadas]]+dataMercanciaContenedores[[#This Row],[TOTAL Toneladas en contenedores vacíos embarcadas]]</f>
        <v>47845</v>
      </c>
      <c r="Z564" s="3">
        <f>+dataMercanciaContenedores[[#This Row],[Toneladas en contenedores desembarcadas en cabotaje con carga]]+dataMercanciaContenedores[[#This Row],[Toneladas en contenedores desembarcadas en exterior con carga]]</f>
        <v>166171</v>
      </c>
      <c r="AA564" s="3">
        <f>+dataMercanciaContenedores[[#This Row],[Toneladas en contenedores desembarcadas en cabotaje vacíos]]+dataMercanciaContenedores[[#This Row],[Toneladas en contenedores desembarcadas en exterior vacíos]]</f>
        <v>430</v>
      </c>
      <c r="AB564" s="3">
        <f>+dataMercanciaContenedores[[#This Row],[TOTAL Toneladas en contenedores con carga desembarcadas]]+dataMercanciaContenedores[[#This Row],[TOTAL Toneladas en contenedores vacíos desembarcadas]]</f>
        <v>166601</v>
      </c>
      <c r="AC564" s="3">
        <f>+dataMercanciaContenedores[[#This Row],[TOTAL toneladas embarcadas en contenedor]]+dataMercanciaContenedores[[#This Row],[TOTAL toneladas desembarcadas en contenedor]]</f>
        <v>214446</v>
      </c>
    </row>
    <row r="565" spans="1:29" hidden="1" x14ac:dyDescent="0.2">
      <c r="A565" s="1">
        <v>2023</v>
      </c>
      <c r="B565" s="1" t="s">
        <v>13</v>
      </c>
      <c r="C565" s="1" t="s">
        <v>40</v>
      </c>
      <c r="D565" s="1" t="s">
        <v>41</v>
      </c>
      <c r="E565" s="2">
        <v>0</v>
      </c>
      <c r="F565" s="2">
        <v>0</v>
      </c>
      <c r="G565" s="3">
        <f>+dataMercanciaContenedores[[#This Row],[Toneladas en contenedores embarcadas en cabotaje con carga]]+dataMercanciaContenedores[[#This Row],[Toneladas en contenedores embarcadas en cabotaje vacíos]]</f>
        <v>0</v>
      </c>
      <c r="H565" s="2">
        <v>0</v>
      </c>
      <c r="I565" s="2">
        <v>0</v>
      </c>
      <c r="J565" s="3">
        <f>+dataMercanciaContenedores[[#This Row],[Toneladas en contenedores desembarcadas en cabotaje con carga]]+dataMercanciaContenedores[[#This Row],[Toneladas en contenedores desembarcadas en cabotaje vacíos]]</f>
        <v>0</v>
      </c>
      <c r="K565" s="3">
        <f>+dataMercanciaContenedores[[#This Row],[Toneladas en contenedores embarcadas en cabotaje con carga]]+dataMercanciaContenedores[[#This Row],[Toneladas en contenedores desembarcadas en cabotaje con carga]]</f>
        <v>0</v>
      </c>
      <c r="L565" s="3">
        <f>+dataMercanciaContenedores[[#This Row],[Toneladas en contenedores embarcadas en cabotaje vacíos]]+dataMercanciaContenedores[[#This Row],[Toneladas en contenedores desembarcadas en cabotaje vacíos]]</f>
        <v>0</v>
      </c>
      <c r="M565" s="3">
        <f>+dataMercanciaContenedores[[#This Row],[TOTAL toneladas en contenedores en cabotaje con carga]]+dataMercanciaContenedores[[#This Row],[TOTAL toneladas en contenedores en cabotaje vacíos]]</f>
        <v>0</v>
      </c>
      <c r="N565" s="2">
        <v>0</v>
      </c>
      <c r="O565" s="2">
        <v>0</v>
      </c>
      <c r="P565" s="3">
        <f>+dataMercanciaContenedores[[#This Row],[Toneladas en contenedores embarcadas en exterior con carga]]+dataMercanciaContenedores[[#This Row],[Toneladas en contenedores embarcadas en exterior vacíos]]</f>
        <v>0</v>
      </c>
      <c r="Q565" s="2">
        <v>0</v>
      </c>
      <c r="R565" s="2">
        <v>0</v>
      </c>
      <c r="S565" s="3">
        <f>+dataMercanciaContenedores[[#This Row],[Toneladas en contenedores desembarcadas en exterior con carga]]+dataMercanciaContenedores[[#This Row],[Toneladas en contenedores desembarcadas en exterior vacíos]]</f>
        <v>0</v>
      </c>
      <c r="T565" s="3">
        <f>+dataMercanciaContenedores[[#This Row],[Toneladas en contenedores embarcadas en exterior con carga]]+dataMercanciaContenedores[[#This Row],[Toneladas en contenedores desembarcadas en exterior con carga]]</f>
        <v>0</v>
      </c>
      <c r="U565" s="3">
        <f>+dataMercanciaContenedores[[#This Row],[Toneladas en contenedores embarcadas en exterior vacíos]]+dataMercanciaContenedores[[#This Row],[Toneladas en contenedores desembarcadas en exterior vacíos]]</f>
        <v>0</v>
      </c>
      <c r="V565" s="3">
        <f>+dataMercanciaContenedores[[#This Row],[TOTAL toneladas en contenedores en exterior con carga]]+dataMercanciaContenedores[[#This Row],[TOTAL toneladas en contenedores en exterior vacíos]]</f>
        <v>0</v>
      </c>
      <c r="W565" s="3">
        <f>+dataMercanciaContenedores[[#This Row],[Toneladas en contenedores embarcadas en cabotaje con carga]]+dataMercanciaContenedores[[#This Row],[Toneladas en contenedores embarcadas en exterior con carga]]</f>
        <v>0</v>
      </c>
      <c r="X565" s="3">
        <f>+dataMercanciaContenedores[[#This Row],[Toneladas en contenedores embarcadas en cabotaje vacíos]]+dataMercanciaContenedores[[#This Row],[Toneladas en contenedores embarcadas en exterior vacíos]]</f>
        <v>0</v>
      </c>
      <c r="Y565" s="3">
        <f>+dataMercanciaContenedores[[#This Row],[TOTAL Toneladas en contenedores con carga embarcadas]]+dataMercanciaContenedores[[#This Row],[TOTAL Toneladas en contenedores vacíos embarcadas]]</f>
        <v>0</v>
      </c>
      <c r="Z565" s="3">
        <f>+dataMercanciaContenedores[[#This Row],[Toneladas en contenedores desembarcadas en cabotaje con carga]]+dataMercanciaContenedores[[#This Row],[Toneladas en contenedores desembarcadas en exterior con carga]]</f>
        <v>0</v>
      </c>
      <c r="AA565" s="3">
        <f>+dataMercanciaContenedores[[#This Row],[Toneladas en contenedores desembarcadas en cabotaje vacíos]]+dataMercanciaContenedores[[#This Row],[Toneladas en contenedores desembarcadas en exterior vacíos]]</f>
        <v>0</v>
      </c>
      <c r="AB565" s="3">
        <f>+dataMercanciaContenedores[[#This Row],[TOTAL Toneladas en contenedores con carga desembarcadas]]+dataMercanciaContenedores[[#This Row],[TOTAL Toneladas en contenedores vacíos desembarcadas]]</f>
        <v>0</v>
      </c>
      <c r="AC565" s="3">
        <f>+dataMercanciaContenedores[[#This Row],[TOTAL toneladas embarcadas en contenedor]]+dataMercanciaContenedores[[#This Row],[TOTAL toneladas desembarcadas en contenedor]]</f>
        <v>0</v>
      </c>
    </row>
    <row r="566" spans="1:29" hidden="1" x14ac:dyDescent="0.2">
      <c r="A566" s="1">
        <v>2023</v>
      </c>
      <c r="B566" s="1" t="s">
        <v>14</v>
      </c>
      <c r="C566" s="1" t="s">
        <v>40</v>
      </c>
      <c r="D566" s="1" t="s">
        <v>41</v>
      </c>
      <c r="E566" s="2">
        <v>1947857</v>
      </c>
      <c r="F566" s="2">
        <v>16426</v>
      </c>
      <c r="G566" s="3">
        <f>+dataMercanciaContenedores[[#This Row],[Toneladas en contenedores embarcadas en cabotaje con carga]]+dataMercanciaContenedores[[#This Row],[Toneladas en contenedores embarcadas en cabotaje vacíos]]</f>
        <v>1964283</v>
      </c>
      <c r="H566" s="2">
        <v>1964342</v>
      </c>
      <c r="I566" s="2">
        <v>11382</v>
      </c>
      <c r="J566" s="3">
        <f>+dataMercanciaContenedores[[#This Row],[Toneladas en contenedores desembarcadas en cabotaje con carga]]+dataMercanciaContenedores[[#This Row],[Toneladas en contenedores desembarcadas en cabotaje vacíos]]</f>
        <v>1975724</v>
      </c>
      <c r="K566" s="3">
        <f>+dataMercanciaContenedores[[#This Row],[Toneladas en contenedores embarcadas en cabotaje con carga]]+dataMercanciaContenedores[[#This Row],[Toneladas en contenedores desembarcadas en cabotaje con carga]]</f>
        <v>3912199</v>
      </c>
      <c r="L566" s="3">
        <f>+dataMercanciaContenedores[[#This Row],[Toneladas en contenedores embarcadas en cabotaje vacíos]]+dataMercanciaContenedores[[#This Row],[Toneladas en contenedores desembarcadas en cabotaje vacíos]]</f>
        <v>27808</v>
      </c>
      <c r="M566" s="3">
        <f>+dataMercanciaContenedores[[#This Row],[TOTAL toneladas en contenedores en cabotaje con carga]]+dataMercanciaContenedores[[#This Row],[TOTAL toneladas en contenedores en cabotaje vacíos]]</f>
        <v>3940007</v>
      </c>
      <c r="N566" s="2">
        <v>25503275</v>
      </c>
      <c r="O566" s="2">
        <v>780707</v>
      </c>
      <c r="P566" s="3">
        <f>+dataMercanciaContenedores[[#This Row],[Toneladas en contenedores embarcadas en exterior con carga]]+dataMercanciaContenedores[[#This Row],[Toneladas en contenedores embarcadas en exterior vacíos]]</f>
        <v>26283982</v>
      </c>
      <c r="Q566" s="2">
        <v>25741389</v>
      </c>
      <c r="R566" s="2">
        <v>669223</v>
      </c>
      <c r="S566" s="3">
        <f>+dataMercanciaContenedores[[#This Row],[Toneladas en contenedores desembarcadas en exterior con carga]]+dataMercanciaContenedores[[#This Row],[Toneladas en contenedores desembarcadas en exterior vacíos]]</f>
        <v>26410612</v>
      </c>
      <c r="T566" s="3">
        <f>+dataMercanciaContenedores[[#This Row],[Toneladas en contenedores embarcadas en exterior con carga]]+dataMercanciaContenedores[[#This Row],[Toneladas en contenedores desembarcadas en exterior con carga]]</f>
        <v>51244664</v>
      </c>
      <c r="U566" s="3">
        <f>+dataMercanciaContenedores[[#This Row],[Toneladas en contenedores embarcadas en exterior vacíos]]+dataMercanciaContenedores[[#This Row],[Toneladas en contenedores desembarcadas en exterior vacíos]]</f>
        <v>1449930</v>
      </c>
      <c r="V566" s="3">
        <f>+dataMercanciaContenedores[[#This Row],[TOTAL toneladas en contenedores en exterior con carga]]+dataMercanciaContenedores[[#This Row],[TOTAL toneladas en contenedores en exterior vacíos]]</f>
        <v>52694594</v>
      </c>
      <c r="W566" s="3">
        <f>+dataMercanciaContenedores[[#This Row],[Toneladas en contenedores embarcadas en cabotaje con carga]]+dataMercanciaContenedores[[#This Row],[Toneladas en contenedores embarcadas en exterior con carga]]</f>
        <v>27451132</v>
      </c>
      <c r="X566" s="3">
        <f>+dataMercanciaContenedores[[#This Row],[Toneladas en contenedores embarcadas en cabotaje vacíos]]+dataMercanciaContenedores[[#This Row],[Toneladas en contenedores embarcadas en exterior vacíos]]</f>
        <v>797133</v>
      </c>
      <c r="Y566" s="3">
        <f>+dataMercanciaContenedores[[#This Row],[TOTAL Toneladas en contenedores con carga embarcadas]]+dataMercanciaContenedores[[#This Row],[TOTAL Toneladas en contenedores vacíos embarcadas]]</f>
        <v>28248265</v>
      </c>
      <c r="Z566" s="3">
        <f>+dataMercanciaContenedores[[#This Row],[Toneladas en contenedores desembarcadas en cabotaje con carga]]+dataMercanciaContenedores[[#This Row],[Toneladas en contenedores desembarcadas en exterior con carga]]</f>
        <v>27705731</v>
      </c>
      <c r="AA566" s="3">
        <f>+dataMercanciaContenedores[[#This Row],[Toneladas en contenedores desembarcadas en cabotaje vacíos]]+dataMercanciaContenedores[[#This Row],[Toneladas en contenedores desembarcadas en exterior vacíos]]</f>
        <v>680605</v>
      </c>
      <c r="AB566" s="3">
        <f>+dataMercanciaContenedores[[#This Row],[TOTAL Toneladas en contenedores con carga desembarcadas]]+dataMercanciaContenedores[[#This Row],[TOTAL Toneladas en contenedores vacíos desembarcadas]]</f>
        <v>28386336</v>
      </c>
      <c r="AC566" s="3">
        <f>+dataMercanciaContenedores[[#This Row],[TOTAL toneladas embarcadas en contenedor]]+dataMercanciaContenedores[[#This Row],[TOTAL toneladas desembarcadas en contenedor]]</f>
        <v>56634601</v>
      </c>
    </row>
    <row r="567" spans="1:29" hidden="1" x14ac:dyDescent="0.2">
      <c r="A567" s="1">
        <v>2023</v>
      </c>
      <c r="B567" s="1" t="s">
        <v>15</v>
      </c>
      <c r="C567" s="1" t="s">
        <v>40</v>
      </c>
      <c r="D567" s="1" t="s">
        <v>41</v>
      </c>
      <c r="E567" s="2">
        <v>786507</v>
      </c>
      <c r="F567" s="2">
        <v>10275</v>
      </c>
      <c r="G567" s="3">
        <f>+dataMercanciaContenedores[[#This Row],[Toneladas en contenedores embarcadas en cabotaje con carga]]+dataMercanciaContenedores[[#This Row],[Toneladas en contenedores embarcadas en cabotaje vacíos]]</f>
        <v>796782</v>
      </c>
      <c r="H567" s="2">
        <v>244805</v>
      </c>
      <c r="I567" s="2">
        <v>164485</v>
      </c>
      <c r="J567" s="3">
        <f>+dataMercanciaContenedores[[#This Row],[Toneladas en contenedores desembarcadas en cabotaje con carga]]+dataMercanciaContenedores[[#This Row],[Toneladas en contenedores desembarcadas en cabotaje vacíos]]</f>
        <v>409290</v>
      </c>
      <c r="K567" s="3">
        <f>+dataMercanciaContenedores[[#This Row],[Toneladas en contenedores embarcadas en cabotaje con carga]]+dataMercanciaContenedores[[#This Row],[Toneladas en contenedores desembarcadas en cabotaje con carga]]</f>
        <v>1031312</v>
      </c>
      <c r="L567" s="3">
        <f>+dataMercanciaContenedores[[#This Row],[Toneladas en contenedores embarcadas en cabotaje vacíos]]+dataMercanciaContenedores[[#This Row],[Toneladas en contenedores desembarcadas en cabotaje vacíos]]</f>
        <v>174760</v>
      </c>
      <c r="M567" s="3">
        <f>+dataMercanciaContenedores[[#This Row],[TOTAL toneladas en contenedores en cabotaje con carga]]+dataMercanciaContenedores[[#This Row],[TOTAL toneladas en contenedores en cabotaje vacíos]]</f>
        <v>1206072</v>
      </c>
      <c r="N567" s="2">
        <v>253398</v>
      </c>
      <c r="O567" s="2">
        <v>1795</v>
      </c>
      <c r="P567" s="3">
        <f>+dataMercanciaContenedores[[#This Row],[Toneladas en contenedores embarcadas en exterior con carga]]+dataMercanciaContenedores[[#This Row],[Toneladas en contenedores embarcadas en exterior vacíos]]</f>
        <v>255193</v>
      </c>
      <c r="Q567" s="2">
        <v>34104</v>
      </c>
      <c r="R567" s="2">
        <v>12420</v>
      </c>
      <c r="S567" s="3">
        <f>+dataMercanciaContenedores[[#This Row],[Toneladas en contenedores desembarcadas en exterior con carga]]+dataMercanciaContenedores[[#This Row],[Toneladas en contenedores desembarcadas en exterior vacíos]]</f>
        <v>46524</v>
      </c>
      <c r="T567" s="3">
        <f>+dataMercanciaContenedores[[#This Row],[Toneladas en contenedores embarcadas en exterior con carga]]+dataMercanciaContenedores[[#This Row],[Toneladas en contenedores desembarcadas en exterior con carga]]</f>
        <v>287502</v>
      </c>
      <c r="U567" s="3">
        <f>+dataMercanciaContenedores[[#This Row],[Toneladas en contenedores embarcadas en exterior vacíos]]+dataMercanciaContenedores[[#This Row],[Toneladas en contenedores desembarcadas en exterior vacíos]]</f>
        <v>14215</v>
      </c>
      <c r="V567" s="3">
        <f>+dataMercanciaContenedores[[#This Row],[TOTAL toneladas en contenedores en exterior con carga]]+dataMercanciaContenedores[[#This Row],[TOTAL toneladas en contenedores en exterior vacíos]]</f>
        <v>301717</v>
      </c>
      <c r="W567" s="3">
        <f>+dataMercanciaContenedores[[#This Row],[Toneladas en contenedores embarcadas en cabotaje con carga]]+dataMercanciaContenedores[[#This Row],[Toneladas en contenedores embarcadas en exterior con carga]]</f>
        <v>1039905</v>
      </c>
      <c r="X567" s="3">
        <f>+dataMercanciaContenedores[[#This Row],[Toneladas en contenedores embarcadas en cabotaje vacíos]]+dataMercanciaContenedores[[#This Row],[Toneladas en contenedores embarcadas en exterior vacíos]]</f>
        <v>12070</v>
      </c>
      <c r="Y567" s="3">
        <f>+dataMercanciaContenedores[[#This Row],[TOTAL Toneladas en contenedores con carga embarcadas]]+dataMercanciaContenedores[[#This Row],[TOTAL Toneladas en contenedores vacíos embarcadas]]</f>
        <v>1051975</v>
      </c>
      <c r="Z567" s="3">
        <f>+dataMercanciaContenedores[[#This Row],[Toneladas en contenedores desembarcadas en cabotaje con carga]]+dataMercanciaContenedores[[#This Row],[Toneladas en contenedores desembarcadas en exterior con carga]]</f>
        <v>278909</v>
      </c>
      <c r="AA567" s="3">
        <f>+dataMercanciaContenedores[[#This Row],[Toneladas en contenedores desembarcadas en cabotaje vacíos]]+dataMercanciaContenedores[[#This Row],[Toneladas en contenedores desembarcadas en exterior vacíos]]</f>
        <v>176905</v>
      </c>
      <c r="AB567" s="3">
        <f>+dataMercanciaContenedores[[#This Row],[TOTAL Toneladas en contenedores con carga desembarcadas]]+dataMercanciaContenedores[[#This Row],[TOTAL Toneladas en contenedores vacíos desembarcadas]]</f>
        <v>455814</v>
      </c>
      <c r="AC567" s="3">
        <f>+dataMercanciaContenedores[[#This Row],[TOTAL toneladas embarcadas en contenedor]]+dataMercanciaContenedores[[#This Row],[TOTAL toneladas desembarcadas en contenedor]]</f>
        <v>1507789</v>
      </c>
    </row>
    <row r="568" spans="1:29" hidden="1" x14ac:dyDescent="0.2">
      <c r="A568" s="1">
        <v>2023</v>
      </c>
      <c r="B568" s="1" t="s">
        <v>16</v>
      </c>
      <c r="C568" s="1" t="s">
        <v>40</v>
      </c>
      <c r="D568" s="1" t="s">
        <v>41</v>
      </c>
      <c r="E568" s="2">
        <v>52116</v>
      </c>
      <c r="F568" s="2">
        <v>61876</v>
      </c>
      <c r="G568" s="3">
        <f>+dataMercanciaContenedores[[#This Row],[Toneladas en contenedores embarcadas en cabotaje con carga]]+dataMercanciaContenedores[[#This Row],[Toneladas en contenedores embarcadas en cabotaje vacíos]]</f>
        <v>113992</v>
      </c>
      <c r="H568" s="2">
        <v>219939</v>
      </c>
      <c r="I568" s="2">
        <v>1269</v>
      </c>
      <c r="J568" s="3">
        <f>+dataMercanciaContenedores[[#This Row],[Toneladas en contenedores desembarcadas en cabotaje con carga]]+dataMercanciaContenedores[[#This Row],[Toneladas en contenedores desembarcadas en cabotaje vacíos]]</f>
        <v>221208</v>
      </c>
      <c r="K568" s="3">
        <f>+dataMercanciaContenedores[[#This Row],[Toneladas en contenedores embarcadas en cabotaje con carga]]+dataMercanciaContenedores[[#This Row],[Toneladas en contenedores desembarcadas en cabotaje con carga]]</f>
        <v>272055</v>
      </c>
      <c r="L568" s="3">
        <f>+dataMercanciaContenedores[[#This Row],[Toneladas en contenedores embarcadas en cabotaje vacíos]]+dataMercanciaContenedores[[#This Row],[Toneladas en contenedores desembarcadas en cabotaje vacíos]]</f>
        <v>63145</v>
      </c>
      <c r="M568" s="3">
        <f>+dataMercanciaContenedores[[#This Row],[TOTAL toneladas en contenedores en cabotaje con carga]]+dataMercanciaContenedores[[#This Row],[TOTAL toneladas en contenedores en cabotaje vacíos]]</f>
        <v>335200</v>
      </c>
      <c r="N568" s="2">
        <v>9</v>
      </c>
      <c r="O568" s="2">
        <v>0</v>
      </c>
      <c r="P568" s="3">
        <f>+dataMercanciaContenedores[[#This Row],[Toneladas en contenedores embarcadas en exterior con carga]]+dataMercanciaContenedores[[#This Row],[Toneladas en contenedores embarcadas en exterior vacíos]]</f>
        <v>9</v>
      </c>
      <c r="Q568" s="2">
        <v>60</v>
      </c>
      <c r="R568" s="2">
        <v>0</v>
      </c>
      <c r="S568" s="3">
        <f>+dataMercanciaContenedores[[#This Row],[Toneladas en contenedores desembarcadas en exterior con carga]]+dataMercanciaContenedores[[#This Row],[Toneladas en contenedores desembarcadas en exterior vacíos]]</f>
        <v>60</v>
      </c>
      <c r="T568" s="3">
        <f>+dataMercanciaContenedores[[#This Row],[Toneladas en contenedores embarcadas en exterior con carga]]+dataMercanciaContenedores[[#This Row],[Toneladas en contenedores desembarcadas en exterior con carga]]</f>
        <v>69</v>
      </c>
      <c r="U568" s="3">
        <f>+dataMercanciaContenedores[[#This Row],[Toneladas en contenedores embarcadas en exterior vacíos]]+dataMercanciaContenedores[[#This Row],[Toneladas en contenedores desembarcadas en exterior vacíos]]</f>
        <v>0</v>
      </c>
      <c r="V568" s="3">
        <f>+dataMercanciaContenedores[[#This Row],[TOTAL toneladas en contenedores en exterior con carga]]+dataMercanciaContenedores[[#This Row],[TOTAL toneladas en contenedores en exterior vacíos]]</f>
        <v>69</v>
      </c>
      <c r="W568" s="3">
        <f>+dataMercanciaContenedores[[#This Row],[Toneladas en contenedores embarcadas en cabotaje con carga]]+dataMercanciaContenedores[[#This Row],[Toneladas en contenedores embarcadas en exterior con carga]]</f>
        <v>52125</v>
      </c>
      <c r="X568" s="3">
        <f>+dataMercanciaContenedores[[#This Row],[Toneladas en contenedores embarcadas en cabotaje vacíos]]+dataMercanciaContenedores[[#This Row],[Toneladas en contenedores embarcadas en exterior vacíos]]</f>
        <v>61876</v>
      </c>
      <c r="Y568" s="3">
        <f>+dataMercanciaContenedores[[#This Row],[TOTAL Toneladas en contenedores con carga embarcadas]]+dataMercanciaContenedores[[#This Row],[TOTAL Toneladas en contenedores vacíos embarcadas]]</f>
        <v>114001</v>
      </c>
      <c r="Z568" s="3">
        <f>+dataMercanciaContenedores[[#This Row],[Toneladas en contenedores desembarcadas en cabotaje con carga]]+dataMercanciaContenedores[[#This Row],[Toneladas en contenedores desembarcadas en exterior con carga]]</f>
        <v>219999</v>
      </c>
      <c r="AA568" s="3">
        <f>+dataMercanciaContenedores[[#This Row],[Toneladas en contenedores desembarcadas en cabotaje vacíos]]+dataMercanciaContenedores[[#This Row],[Toneladas en contenedores desembarcadas en exterior vacíos]]</f>
        <v>1269</v>
      </c>
      <c r="AB568" s="3">
        <f>+dataMercanciaContenedores[[#This Row],[TOTAL Toneladas en contenedores con carga desembarcadas]]+dataMercanciaContenedores[[#This Row],[TOTAL Toneladas en contenedores vacíos desembarcadas]]</f>
        <v>221268</v>
      </c>
      <c r="AC568" s="3">
        <f>+dataMercanciaContenedores[[#This Row],[TOTAL toneladas embarcadas en contenedor]]+dataMercanciaContenedores[[#This Row],[TOTAL toneladas desembarcadas en contenedor]]</f>
        <v>335269</v>
      </c>
    </row>
    <row r="569" spans="1:29" hidden="1" x14ac:dyDescent="0.2">
      <c r="A569" s="1">
        <v>2023</v>
      </c>
      <c r="B569" s="1" t="s">
        <v>17</v>
      </c>
      <c r="C569" s="1" t="s">
        <v>40</v>
      </c>
      <c r="D569" s="1" t="s">
        <v>41</v>
      </c>
      <c r="E569" s="2">
        <v>1202635</v>
      </c>
      <c r="F569" s="2">
        <v>6439</v>
      </c>
      <c r="G569" s="3">
        <f>+dataMercanciaContenedores[[#This Row],[Toneladas en contenedores embarcadas en cabotaje con carga]]+dataMercanciaContenedores[[#This Row],[Toneladas en contenedores embarcadas en cabotaje vacíos]]</f>
        <v>1209074</v>
      </c>
      <c r="H569" s="2">
        <v>355140</v>
      </c>
      <c r="I569" s="2">
        <v>183820</v>
      </c>
      <c r="J569" s="3">
        <f>+dataMercanciaContenedores[[#This Row],[Toneladas en contenedores desembarcadas en cabotaje con carga]]+dataMercanciaContenedores[[#This Row],[Toneladas en contenedores desembarcadas en cabotaje vacíos]]</f>
        <v>538960</v>
      </c>
      <c r="K569" s="3">
        <f>+dataMercanciaContenedores[[#This Row],[Toneladas en contenedores embarcadas en cabotaje con carga]]+dataMercanciaContenedores[[#This Row],[Toneladas en contenedores desembarcadas en cabotaje con carga]]</f>
        <v>1557775</v>
      </c>
      <c r="L569" s="3">
        <f>+dataMercanciaContenedores[[#This Row],[Toneladas en contenedores embarcadas en cabotaje vacíos]]+dataMercanciaContenedores[[#This Row],[Toneladas en contenedores desembarcadas en cabotaje vacíos]]</f>
        <v>190259</v>
      </c>
      <c r="M569" s="3">
        <f>+dataMercanciaContenedores[[#This Row],[TOTAL toneladas en contenedores en cabotaje con carga]]+dataMercanciaContenedores[[#This Row],[TOTAL toneladas en contenedores en cabotaje vacíos]]</f>
        <v>1748034</v>
      </c>
      <c r="N569" s="2">
        <v>15828724</v>
      </c>
      <c r="O569" s="2">
        <v>703083</v>
      </c>
      <c r="P569" s="3">
        <f>+dataMercanciaContenedores[[#This Row],[Toneladas en contenedores embarcadas en exterior con carga]]+dataMercanciaContenedores[[#This Row],[Toneladas en contenedores embarcadas en exterior vacíos]]</f>
        <v>16531807</v>
      </c>
      <c r="Q569" s="2">
        <v>14466576</v>
      </c>
      <c r="R569" s="2">
        <v>778166</v>
      </c>
      <c r="S569" s="3">
        <f>+dataMercanciaContenedores[[#This Row],[Toneladas en contenedores desembarcadas en exterior con carga]]+dataMercanciaContenedores[[#This Row],[Toneladas en contenedores desembarcadas en exterior vacíos]]</f>
        <v>15244742</v>
      </c>
      <c r="T569" s="3">
        <f>+dataMercanciaContenedores[[#This Row],[Toneladas en contenedores embarcadas en exterior con carga]]+dataMercanciaContenedores[[#This Row],[Toneladas en contenedores desembarcadas en exterior con carga]]</f>
        <v>30295300</v>
      </c>
      <c r="U569" s="3">
        <f>+dataMercanciaContenedores[[#This Row],[Toneladas en contenedores embarcadas en exterior vacíos]]+dataMercanciaContenedores[[#This Row],[Toneladas en contenedores desembarcadas en exterior vacíos]]</f>
        <v>1481249</v>
      </c>
      <c r="V569" s="3">
        <f>+dataMercanciaContenedores[[#This Row],[TOTAL toneladas en contenedores en exterior con carga]]+dataMercanciaContenedores[[#This Row],[TOTAL toneladas en contenedores en exterior vacíos]]</f>
        <v>31776549</v>
      </c>
      <c r="W569" s="3">
        <f>+dataMercanciaContenedores[[#This Row],[Toneladas en contenedores embarcadas en cabotaje con carga]]+dataMercanciaContenedores[[#This Row],[Toneladas en contenedores embarcadas en exterior con carga]]</f>
        <v>17031359</v>
      </c>
      <c r="X569" s="3">
        <f>+dataMercanciaContenedores[[#This Row],[Toneladas en contenedores embarcadas en cabotaje vacíos]]+dataMercanciaContenedores[[#This Row],[Toneladas en contenedores embarcadas en exterior vacíos]]</f>
        <v>709522</v>
      </c>
      <c r="Y569" s="3">
        <f>+dataMercanciaContenedores[[#This Row],[TOTAL Toneladas en contenedores con carga embarcadas]]+dataMercanciaContenedores[[#This Row],[TOTAL Toneladas en contenedores vacíos embarcadas]]</f>
        <v>17740881</v>
      </c>
      <c r="Z569" s="3">
        <f>+dataMercanciaContenedores[[#This Row],[Toneladas en contenedores desembarcadas en cabotaje con carga]]+dataMercanciaContenedores[[#This Row],[Toneladas en contenedores desembarcadas en exterior con carga]]</f>
        <v>14821716</v>
      </c>
      <c r="AA569" s="3">
        <f>+dataMercanciaContenedores[[#This Row],[Toneladas en contenedores desembarcadas en cabotaje vacíos]]+dataMercanciaContenedores[[#This Row],[Toneladas en contenedores desembarcadas en exterior vacíos]]</f>
        <v>961986</v>
      </c>
      <c r="AB569" s="3">
        <f>+dataMercanciaContenedores[[#This Row],[TOTAL Toneladas en contenedores con carga desembarcadas]]+dataMercanciaContenedores[[#This Row],[TOTAL Toneladas en contenedores vacíos desembarcadas]]</f>
        <v>15783702</v>
      </c>
      <c r="AC569" s="3">
        <f>+dataMercanciaContenedores[[#This Row],[TOTAL toneladas embarcadas en contenedor]]+dataMercanciaContenedores[[#This Row],[TOTAL toneladas desembarcadas en contenedor]]</f>
        <v>33524583</v>
      </c>
    </row>
    <row r="570" spans="1:29" hidden="1" x14ac:dyDescent="0.2">
      <c r="A570" s="1">
        <v>2023</v>
      </c>
      <c r="B570" s="1" t="s">
        <v>18</v>
      </c>
      <c r="C570" s="1" t="s">
        <v>40</v>
      </c>
      <c r="D570" s="1" t="s">
        <v>41</v>
      </c>
      <c r="E570" s="2">
        <v>78202</v>
      </c>
      <c r="F570" s="2">
        <v>8383</v>
      </c>
      <c r="G570" s="3">
        <f>+dataMercanciaContenedores[[#This Row],[Toneladas en contenedores embarcadas en cabotaje con carga]]+dataMercanciaContenedores[[#This Row],[Toneladas en contenedores embarcadas en cabotaje vacíos]]</f>
        <v>86585</v>
      </c>
      <c r="H570" s="2">
        <v>30566</v>
      </c>
      <c r="I570" s="2">
        <v>42263</v>
      </c>
      <c r="J570" s="3">
        <f>+dataMercanciaContenedores[[#This Row],[Toneladas en contenedores desembarcadas en cabotaje con carga]]+dataMercanciaContenedores[[#This Row],[Toneladas en contenedores desembarcadas en cabotaje vacíos]]</f>
        <v>72829</v>
      </c>
      <c r="K570" s="3">
        <f>+dataMercanciaContenedores[[#This Row],[Toneladas en contenedores embarcadas en cabotaje con carga]]+dataMercanciaContenedores[[#This Row],[Toneladas en contenedores desembarcadas en cabotaje con carga]]</f>
        <v>108768</v>
      </c>
      <c r="L570" s="3">
        <f>+dataMercanciaContenedores[[#This Row],[Toneladas en contenedores embarcadas en cabotaje vacíos]]+dataMercanciaContenedores[[#This Row],[Toneladas en contenedores desembarcadas en cabotaje vacíos]]</f>
        <v>50646</v>
      </c>
      <c r="M570" s="3">
        <f>+dataMercanciaContenedores[[#This Row],[TOTAL toneladas en contenedores en cabotaje con carga]]+dataMercanciaContenedores[[#This Row],[TOTAL toneladas en contenedores en cabotaje vacíos]]</f>
        <v>159414</v>
      </c>
      <c r="N570" s="2">
        <v>2938995</v>
      </c>
      <c r="O570" s="2">
        <v>35320</v>
      </c>
      <c r="P570" s="3">
        <f>+dataMercanciaContenedores[[#This Row],[Toneladas en contenedores embarcadas en exterior con carga]]+dataMercanciaContenedores[[#This Row],[Toneladas en contenedores embarcadas en exterior vacíos]]</f>
        <v>2974315</v>
      </c>
      <c r="Q570" s="2">
        <v>1921516</v>
      </c>
      <c r="R570" s="2">
        <v>174461</v>
      </c>
      <c r="S570" s="3">
        <f>+dataMercanciaContenedores[[#This Row],[Toneladas en contenedores desembarcadas en exterior con carga]]+dataMercanciaContenedores[[#This Row],[Toneladas en contenedores desembarcadas en exterior vacíos]]</f>
        <v>2095977</v>
      </c>
      <c r="T570" s="3">
        <f>+dataMercanciaContenedores[[#This Row],[Toneladas en contenedores embarcadas en exterior con carga]]+dataMercanciaContenedores[[#This Row],[Toneladas en contenedores desembarcadas en exterior con carga]]</f>
        <v>4860511</v>
      </c>
      <c r="U570" s="3">
        <f>+dataMercanciaContenedores[[#This Row],[Toneladas en contenedores embarcadas en exterior vacíos]]+dataMercanciaContenedores[[#This Row],[Toneladas en contenedores desembarcadas en exterior vacíos]]</f>
        <v>209781</v>
      </c>
      <c r="V570" s="3">
        <f>+dataMercanciaContenedores[[#This Row],[TOTAL toneladas en contenedores en exterior con carga]]+dataMercanciaContenedores[[#This Row],[TOTAL toneladas en contenedores en exterior vacíos]]</f>
        <v>5070292</v>
      </c>
      <c r="W570" s="3">
        <f>+dataMercanciaContenedores[[#This Row],[Toneladas en contenedores embarcadas en cabotaje con carga]]+dataMercanciaContenedores[[#This Row],[Toneladas en contenedores embarcadas en exterior con carga]]</f>
        <v>3017197</v>
      </c>
      <c r="X570" s="3">
        <f>+dataMercanciaContenedores[[#This Row],[Toneladas en contenedores embarcadas en cabotaje vacíos]]+dataMercanciaContenedores[[#This Row],[Toneladas en contenedores embarcadas en exterior vacíos]]</f>
        <v>43703</v>
      </c>
      <c r="Y570" s="3">
        <f>+dataMercanciaContenedores[[#This Row],[TOTAL Toneladas en contenedores con carga embarcadas]]+dataMercanciaContenedores[[#This Row],[TOTAL Toneladas en contenedores vacíos embarcadas]]</f>
        <v>3060900</v>
      </c>
      <c r="Z570" s="3">
        <f>+dataMercanciaContenedores[[#This Row],[Toneladas en contenedores desembarcadas en cabotaje con carga]]+dataMercanciaContenedores[[#This Row],[Toneladas en contenedores desembarcadas en exterior con carga]]</f>
        <v>1952082</v>
      </c>
      <c r="AA570" s="3">
        <f>+dataMercanciaContenedores[[#This Row],[Toneladas en contenedores desembarcadas en cabotaje vacíos]]+dataMercanciaContenedores[[#This Row],[Toneladas en contenedores desembarcadas en exterior vacíos]]</f>
        <v>216724</v>
      </c>
      <c r="AB570" s="3">
        <f>+dataMercanciaContenedores[[#This Row],[TOTAL Toneladas en contenedores con carga desembarcadas]]+dataMercanciaContenedores[[#This Row],[TOTAL Toneladas en contenedores vacíos desembarcadas]]</f>
        <v>2168806</v>
      </c>
      <c r="AC570" s="3">
        <f>+dataMercanciaContenedores[[#This Row],[TOTAL toneladas embarcadas en contenedor]]+dataMercanciaContenedores[[#This Row],[TOTAL toneladas desembarcadas en contenedor]]</f>
        <v>5229706</v>
      </c>
    </row>
    <row r="571" spans="1:29" hidden="1" x14ac:dyDescent="0.2">
      <c r="A571" s="1">
        <v>2023</v>
      </c>
      <c r="B571" s="1" t="s">
        <v>19</v>
      </c>
      <c r="C571" s="1" t="s">
        <v>40</v>
      </c>
      <c r="D571" s="1" t="s">
        <v>41</v>
      </c>
      <c r="E571" s="2">
        <v>4657</v>
      </c>
      <c r="F571" s="2">
        <v>24439</v>
      </c>
      <c r="G571" s="3">
        <f>+dataMercanciaContenedores[[#This Row],[Toneladas en contenedores embarcadas en cabotaje con carga]]+dataMercanciaContenedores[[#This Row],[Toneladas en contenedores embarcadas en cabotaje vacíos]]</f>
        <v>29096</v>
      </c>
      <c r="H571" s="2">
        <v>783</v>
      </c>
      <c r="I571" s="2">
        <v>1160</v>
      </c>
      <c r="J571" s="3">
        <f>+dataMercanciaContenedores[[#This Row],[Toneladas en contenedores desembarcadas en cabotaje con carga]]+dataMercanciaContenedores[[#This Row],[Toneladas en contenedores desembarcadas en cabotaje vacíos]]</f>
        <v>1943</v>
      </c>
      <c r="K571" s="3">
        <f>+dataMercanciaContenedores[[#This Row],[Toneladas en contenedores embarcadas en cabotaje con carga]]+dataMercanciaContenedores[[#This Row],[Toneladas en contenedores desembarcadas en cabotaje con carga]]</f>
        <v>5440</v>
      </c>
      <c r="L571" s="3">
        <f>+dataMercanciaContenedores[[#This Row],[Toneladas en contenedores embarcadas en cabotaje vacíos]]+dataMercanciaContenedores[[#This Row],[Toneladas en contenedores desembarcadas en cabotaje vacíos]]</f>
        <v>25599</v>
      </c>
      <c r="M571" s="3">
        <f>+dataMercanciaContenedores[[#This Row],[TOTAL toneladas en contenedores en cabotaje con carga]]+dataMercanciaContenedores[[#This Row],[TOTAL toneladas en contenedores en cabotaje vacíos]]</f>
        <v>31039</v>
      </c>
      <c r="N571" s="2">
        <v>225692</v>
      </c>
      <c r="O571" s="2">
        <v>219</v>
      </c>
      <c r="P571" s="3">
        <f>+dataMercanciaContenedores[[#This Row],[Toneladas en contenedores embarcadas en exterior con carga]]+dataMercanciaContenedores[[#This Row],[Toneladas en contenedores embarcadas en exterior vacíos]]</f>
        <v>225911</v>
      </c>
      <c r="Q571" s="2">
        <v>387787</v>
      </c>
      <c r="R571" s="2">
        <v>3311</v>
      </c>
      <c r="S571" s="3">
        <f>+dataMercanciaContenedores[[#This Row],[Toneladas en contenedores desembarcadas en exterior con carga]]+dataMercanciaContenedores[[#This Row],[Toneladas en contenedores desembarcadas en exterior vacíos]]</f>
        <v>391098</v>
      </c>
      <c r="T571" s="3">
        <f>+dataMercanciaContenedores[[#This Row],[Toneladas en contenedores embarcadas en exterior con carga]]+dataMercanciaContenedores[[#This Row],[Toneladas en contenedores desembarcadas en exterior con carga]]</f>
        <v>613479</v>
      </c>
      <c r="U571" s="3">
        <f>+dataMercanciaContenedores[[#This Row],[Toneladas en contenedores embarcadas en exterior vacíos]]+dataMercanciaContenedores[[#This Row],[Toneladas en contenedores desembarcadas en exterior vacíos]]</f>
        <v>3530</v>
      </c>
      <c r="V571" s="3">
        <f>+dataMercanciaContenedores[[#This Row],[TOTAL toneladas en contenedores en exterior con carga]]+dataMercanciaContenedores[[#This Row],[TOTAL toneladas en contenedores en exterior vacíos]]</f>
        <v>617009</v>
      </c>
      <c r="W571" s="3">
        <f>+dataMercanciaContenedores[[#This Row],[Toneladas en contenedores embarcadas en cabotaje con carga]]+dataMercanciaContenedores[[#This Row],[Toneladas en contenedores embarcadas en exterior con carga]]</f>
        <v>230349</v>
      </c>
      <c r="X571" s="3">
        <f>+dataMercanciaContenedores[[#This Row],[Toneladas en contenedores embarcadas en cabotaje vacíos]]+dataMercanciaContenedores[[#This Row],[Toneladas en contenedores embarcadas en exterior vacíos]]</f>
        <v>24658</v>
      </c>
      <c r="Y571" s="3">
        <f>+dataMercanciaContenedores[[#This Row],[TOTAL Toneladas en contenedores con carga embarcadas]]+dataMercanciaContenedores[[#This Row],[TOTAL Toneladas en contenedores vacíos embarcadas]]</f>
        <v>255007</v>
      </c>
      <c r="Z571" s="3">
        <f>+dataMercanciaContenedores[[#This Row],[Toneladas en contenedores desembarcadas en cabotaje con carga]]+dataMercanciaContenedores[[#This Row],[Toneladas en contenedores desembarcadas en exterior con carga]]</f>
        <v>388570</v>
      </c>
      <c r="AA571" s="3">
        <f>+dataMercanciaContenedores[[#This Row],[Toneladas en contenedores desembarcadas en cabotaje vacíos]]+dataMercanciaContenedores[[#This Row],[Toneladas en contenedores desembarcadas en exterior vacíos]]</f>
        <v>4471</v>
      </c>
      <c r="AB571" s="3">
        <f>+dataMercanciaContenedores[[#This Row],[TOTAL Toneladas en contenedores con carga desembarcadas]]+dataMercanciaContenedores[[#This Row],[TOTAL Toneladas en contenedores vacíos desembarcadas]]</f>
        <v>393041</v>
      </c>
      <c r="AC571" s="3">
        <f>+dataMercanciaContenedores[[#This Row],[TOTAL toneladas embarcadas en contenedor]]+dataMercanciaContenedores[[#This Row],[TOTAL toneladas desembarcadas en contenedor]]</f>
        <v>648048</v>
      </c>
    </row>
    <row r="572" spans="1:29" hidden="1" x14ac:dyDescent="0.2">
      <c r="A572" s="1">
        <v>2023</v>
      </c>
      <c r="B572" s="1" t="s">
        <v>20</v>
      </c>
      <c r="C572" s="1" t="s">
        <v>40</v>
      </c>
      <c r="D572" s="1" t="s">
        <v>41</v>
      </c>
      <c r="E572" s="2">
        <v>4285</v>
      </c>
      <c r="F572" s="2">
        <v>2173</v>
      </c>
      <c r="G572" s="3">
        <f>+dataMercanciaContenedores[[#This Row],[Toneladas en contenedores embarcadas en cabotaje con carga]]+dataMercanciaContenedores[[#This Row],[Toneladas en contenedores embarcadas en cabotaje vacíos]]</f>
        <v>6458</v>
      </c>
      <c r="H572" s="2">
        <v>0</v>
      </c>
      <c r="I572" s="2">
        <v>9616</v>
      </c>
      <c r="J572" s="3">
        <f>+dataMercanciaContenedores[[#This Row],[Toneladas en contenedores desembarcadas en cabotaje con carga]]+dataMercanciaContenedores[[#This Row],[Toneladas en contenedores desembarcadas en cabotaje vacíos]]</f>
        <v>9616</v>
      </c>
      <c r="K572" s="3">
        <f>+dataMercanciaContenedores[[#This Row],[Toneladas en contenedores embarcadas en cabotaje con carga]]+dataMercanciaContenedores[[#This Row],[Toneladas en contenedores desembarcadas en cabotaje con carga]]</f>
        <v>4285</v>
      </c>
      <c r="L572" s="3">
        <f>+dataMercanciaContenedores[[#This Row],[Toneladas en contenedores embarcadas en cabotaje vacíos]]+dataMercanciaContenedores[[#This Row],[Toneladas en contenedores desembarcadas en cabotaje vacíos]]</f>
        <v>11789</v>
      </c>
      <c r="M572" s="3">
        <f>+dataMercanciaContenedores[[#This Row],[TOTAL toneladas en contenedores en cabotaje con carga]]+dataMercanciaContenedores[[#This Row],[TOTAL toneladas en contenedores en cabotaje vacíos]]</f>
        <v>16074</v>
      </c>
      <c r="N572" s="2">
        <v>790627</v>
      </c>
      <c r="O572" s="2">
        <v>4776</v>
      </c>
      <c r="P572" s="3">
        <f>+dataMercanciaContenedores[[#This Row],[Toneladas en contenedores embarcadas en exterior con carga]]+dataMercanciaContenedores[[#This Row],[Toneladas en contenedores embarcadas en exterior vacíos]]</f>
        <v>795403</v>
      </c>
      <c r="Q572" s="2">
        <v>142943</v>
      </c>
      <c r="R572" s="2">
        <v>47275</v>
      </c>
      <c r="S572" s="3">
        <f>+dataMercanciaContenedores[[#This Row],[Toneladas en contenedores desembarcadas en exterior con carga]]+dataMercanciaContenedores[[#This Row],[Toneladas en contenedores desembarcadas en exterior vacíos]]</f>
        <v>190218</v>
      </c>
      <c r="T572" s="3">
        <f>+dataMercanciaContenedores[[#This Row],[Toneladas en contenedores embarcadas en exterior con carga]]+dataMercanciaContenedores[[#This Row],[Toneladas en contenedores desembarcadas en exterior con carga]]</f>
        <v>933570</v>
      </c>
      <c r="U572" s="3">
        <f>+dataMercanciaContenedores[[#This Row],[Toneladas en contenedores embarcadas en exterior vacíos]]+dataMercanciaContenedores[[#This Row],[Toneladas en contenedores desembarcadas en exterior vacíos]]</f>
        <v>52051</v>
      </c>
      <c r="V572" s="3">
        <f>+dataMercanciaContenedores[[#This Row],[TOTAL toneladas en contenedores en exterior con carga]]+dataMercanciaContenedores[[#This Row],[TOTAL toneladas en contenedores en exterior vacíos]]</f>
        <v>985621</v>
      </c>
      <c r="W572" s="3">
        <f>+dataMercanciaContenedores[[#This Row],[Toneladas en contenedores embarcadas en cabotaje con carga]]+dataMercanciaContenedores[[#This Row],[Toneladas en contenedores embarcadas en exterior con carga]]</f>
        <v>794912</v>
      </c>
      <c r="X572" s="3">
        <f>+dataMercanciaContenedores[[#This Row],[Toneladas en contenedores embarcadas en cabotaje vacíos]]+dataMercanciaContenedores[[#This Row],[Toneladas en contenedores embarcadas en exterior vacíos]]</f>
        <v>6949</v>
      </c>
      <c r="Y572" s="3">
        <f>+dataMercanciaContenedores[[#This Row],[TOTAL Toneladas en contenedores con carga embarcadas]]+dataMercanciaContenedores[[#This Row],[TOTAL Toneladas en contenedores vacíos embarcadas]]</f>
        <v>801861</v>
      </c>
      <c r="Z572" s="3">
        <f>+dataMercanciaContenedores[[#This Row],[Toneladas en contenedores desembarcadas en cabotaje con carga]]+dataMercanciaContenedores[[#This Row],[Toneladas en contenedores desembarcadas en exterior con carga]]</f>
        <v>142943</v>
      </c>
      <c r="AA572" s="3">
        <f>+dataMercanciaContenedores[[#This Row],[Toneladas en contenedores desembarcadas en cabotaje vacíos]]+dataMercanciaContenedores[[#This Row],[Toneladas en contenedores desembarcadas en exterior vacíos]]</f>
        <v>56891</v>
      </c>
      <c r="AB572" s="3">
        <f>+dataMercanciaContenedores[[#This Row],[TOTAL Toneladas en contenedores con carga desembarcadas]]+dataMercanciaContenedores[[#This Row],[TOTAL Toneladas en contenedores vacíos desembarcadas]]</f>
        <v>199834</v>
      </c>
      <c r="AC572" s="3">
        <f>+dataMercanciaContenedores[[#This Row],[TOTAL toneladas embarcadas en contenedor]]+dataMercanciaContenedores[[#This Row],[TOTAL toneladas desembarcadas en contenedor]]</f>
        <v>1001695</v>
      </c>
    </row>
    <row r="573" spans="1:29" hidden="1" x14ac:dyDescent="0.2">
      <c r="A573" s="1">
        <v>2023</v>
      </c>
      <c r="B573" s="1" t="s">
        <v>21</v>
      </c>
      <c r="C573" s="1" t="s">
        <v>40</v>
      </c>
      <c r="D573" s="1" t="s">
        <v>41</v>
      </c>
      <c r="E573" s="2">
        <v>49285</v>
      </c>
      <c r="F573" s="2">
        <v>205</v>
      </c>
      <c r="G573" s="3">
        <f>+dataMercanciaContenedores[[#This Row],[Toneladas en contenedores embarcadas en cabotaje con carga]]+dataMercanciaContenedores[[#This Row],[Toneladas en contenedores embarcadas en cabotaje vacíos]]</f>
        <v>49490</v>
      </c>
      <c r="H573" s="2">
        <v>4636</v>
      </c>
      <c r="I573" s="2">
        <v>8531</v>
      </c>
      <c r="J573" s="3">
        <f>+dataMercanciaContenedores[[#This Row],[Toneladas en contenedores desembarcadas en cabotaje con carga]]+dataMercanciaContenedores[[#This Row],[Toneladas en contenedores desembarcadas en cabotaje vacíos]]</f>
        <v>13167</v>
      </c>
      <c r="K573" s="3">
        <f>+dataMercanciaContenedores[[#This Row],[Toneladas en contenedores embarcadas en cabotaje con carga]]+dataMercanciaContenedores[[#This Row],[Toneladas en contenedores desembarcadas en cabotaje con carga]]</f>
        <v>53921</v>
      </c>
      <c r="L573" s="3">
        <f>+dataMercanciaContenedores[[#This Row],[Toneladas en contenedores embarcadas en cabotaje vacíos]]+dataMercanciaContenedores[[#This Row],[Toneladas en contenedores desembarcadas en cabotaje vacíos]]</f>
        <v>8736</v>
      </c>
      <c r="M573" s="3">
        <f>+dataMercanciaContenedores[[#This Row],[TOTAL toneladas en contenedores en cabotaje con carga]]+dataMercanciaContenedores[[#This Row],[TOTAL toneladas en contenedores en cabotaje vacíos]]</f>
        <v>62657</v>
      </c>
      <c r="N573" s="2">
        <v>0</v>
      </c>
      <c r="O573" s="2">
        <v>30</v>
      </c>
      <c r="P573" s="3">
        <f>+dataMercanciaContenedores[[#This Row],[Toneladas en contenedores embarcadas en exterior con carga]]+dataMercanciaContenedores[[#This Row],[Toneladas en contenedores embarcadas en exterior vacíos]]</f>
        <v>30</v>
      </c>
      <c r="Q573" s="2">
        <v>1937</v>
      </c>
      <c r="R573" s="2">
        <v>0</v>
      </c>
      <c r="S573" s="3">
        <f>+dataMercanciaContenedores[[#This Row],[Toneladas en contenedores desembarcadas en exterior con carga]]+dataMercanciaContenedores[[#This Row],[Toneladas en contenedores desembarcadas en exterior vacíos]]</f>
        <v>1937</v>
      </c>
      <c r="T573" s="3">
        <f>+dataMercanciaContenedores[[#This Row],[Toneladas en contenedores embarcadas en exterior con carga]]+dataMercanciaContenedores[[#This Row],[Toneladas en contenedores desembarcadas en exterior con carga]]</f>
        <v>1937</v>
      </c>
      <c r="U573" s="3">
        <f>+dataMercanciaContenedores[[#This Row],[Toneladas en contenedores embarcadas en exterior vacíos]]+dataMercanciaContenedores[[#This Row],[Toneladas en contenedores desembarcadas en exterior vacíos]]</f>
        <v>30</v>
      </c>
      <c r="V573" s="3">
        <f>+dataMercanciaContenedores[[#This Row],[TOTAL toneladas en contenedores en exterior con carga]]+dataMercanciaContenedores[[#This Row],[TOTAL toneladas en contenedores en exterior vacíos]]</f>
        <v>1967</v>
      </c>
      <c r="W573" s="3">
        <f>+dataMercanciaContenedores[[#This Row],[Toneladas en contenedores embarcadas en cabotaje con carga]]+dataMercanciaContenedores[[#This Row],[Toneladas en contenedores embarcadas en exterior con carga]]</f>
        <v>49285</v>
      </c>
      <c r="X573" s="3">
        <f>+dataMercanciaContenedores[[#This Row],[Toneladas en contenedores embarcadas en cabotaje vacíos]]+dataMercanciaContenedores[[#This Row],[Toneladas en contenedores embarcadas en exterior vacíos]]</f>
        <v>235</v>
      </c>
      <c r="Y573" s="3">
        <f>+dataMercanciaContenedores[[#This Row],[TOTAL Toneladas en contenedores con carga embarcadas]]+dataMercanciaContenedores[[#This Row],[TOTAL Toneladas en contenedores vacíos embarcadas]]</f>
        <v>49520</v>
      </c>
      <c r="Z573" s="3">
        <f>+dataMercanciaContenedores[[#This Row],[Toneladas en contenedores desembarcadas en cabotaje con carga]]+dataMercanciaContenedores[[#This Row],[Toneladas en contenedores desembarcadas en exterior con carga]]</f>
        <v>6573</v>
      </c>
      <c r="AA573" s="3">
        <f>+dataMercanciaContenedores[[#This Row],[Toneladas en contenedores desembarcadas en cabotaje vacíos]]+dataMercanciaContenedores[[#This Row],[Toneladas en contenedores desembarcadas en exterior vacíos]]</f>
        <v>8531</v>
      </c>
      <c r="AB573" s="3">
        <f>+dataMercanciaContenedores[[#This Row],[TOTAL Toneladas en contenedores con carga desembarcadas]]+dataMercanciaContenedores[[#This Row],[TOTAL Toneladas en contenedores vacíos desembarcadas]]</f>
        <v>15104</v>
      </c>
      <c r="AC573" s="3">
        <f>+dataMercanciaContenedores[[#This Row],[TOTAL toneladas embarcadas en contenedor]]+dataMercanciaContenedores[[#This Row],[TOTAL toneladas desembarcadas en contenedor]]</f>
        <v>64624</v>
      </c>
    </row>
    <row r="574" spans="1:29" hidden="1" x14ac:dyDescent="0.2">
      <c r="A574" s="1">
        <v>2023</v>
      </c>
      <c r="B574" s="1" t="s">
        <v>22</v>
      </c>
      <c r="C574" s="1" t="s">
        <v>40</v>
      </c>
      <c r="D574" s="1" t="s">
        <v>41</v>
      </c>
      <c r="E574" s="2">
        <v>31881</v>
      </c>
      <c r="F574" s="2">
        <v>300</v>
      </c>
      <c r="G574" s="3">
        <f>+dataMercanciaContenedores[[#This Row],[Toneladas en contenedores embarcadas en cabotaje con carga]]+dataMercanciaContenedores[[#This Row],[Toneladas en contenedores embarcadas en cabotaje vacíos]]</f>
        <v>32181</v>
      </c>
      <c r="H574" s="2">
        <v>36205</v>
      </c>
      <c r="I574" s="2">
        <v>2728</v>
      </c>
      <c r="J574" s="3">
        <f>+dataMercanciaContenedores[[#This Row],[Toneladas en contenedores desembarcadas en cabotaje con carga]]+dataMercanciaContenedores[[#This Row],[Toneladas en contenedores desembarcadas en cabotaje vacíos]]</f>
        <v>38933</v>
      </c>
      <c r="K574" s="3">
        <f>+dataMercanciaContenedores[[#This Row],[Toneladas en contenedores embarcadas en cabotaje con carga]]+dataMercanciaContenedores[[#This Row],[Toneladas en contenedores desembarcadas en cabotaje con carga]]</f>
        <v>68086</v>
      </c>
      <c r="L574" s="3">
        <f>+dataMercanciaContenedores[[#This Row],[Toneladas en contenedores embarcadas en cabotaje vacíos]]+dataMercanciaContenedores[[#This Row],[Toneladas en contenedores desembarcadas en cabotaje vacíos]]</f>
        <v>3028</v>
      </c>
      <c r="M574" s="3">
        <f>+dataMercanciaContenedores[[#This Row],[TOTAL toneladas en contenedores en cabotaje con carga]]+dataMercanciaContenedores[[#This Row],[TOTAL toneladas en contenedores en cabotaje vacíos]]</f>
        <v>71114</v>
      </c>
      <c r="N574" s="2">
        <v>156664</v>
      </c>
      <c r="O574" s="2">
        <v>1858</v>
      </c>
      <c r="P574" s="3">
        <f>+dataMercanciaContenedores[[#This Row],[Toneladas en contenedores embarcadas en exterior con carga]]+dataMercanciaContenedores[[#This Row],[Toneladas en contenedores embarcadas en exterior vacíos]]</f>
        <v>158522</v>
      </c>
      <c r="Q574" s="2">
        <v>68144</v>
      </c>
      <c r="R574" s="2">
        <v>7549</v>
      </c>
      <c r="S574" s="3">
        <f>+dataMercanciaContenedores[[#This Row],[Toneladas en contenedores desembarcadas en exterior con carga]]+dataMercanciaContenedores[[#This Row],[Toneladas en contenedores desembarcadas en exterior vacíos]]</f>
        <v>75693</v>
      </c>
      <c r="T574" s="3">
        <f>+dataMercanciaContenedores[[#This Row],[Toneladas en contenedores embarcadas en exterior con carga]]+dataMercanciaContenedores[[#This Row],[Toneladas en contenedores desembarcadas en exterior con carga]]</f>
        <v>224808</v>
      </c>
      <c r="U574" s="3">
        <f>+dataMercanciaContenedores[[#This Row],[Toneladas en contenedores embarcadas en exterior vacíos]]+dataMercanciaContenedores[[#This Row],[Toneladas en contenedores desembarcadas en exterior vacíos]]</f>
        <v>9407</v>
      </c>
      <c r="V574" s="3">
        <f>+dataMercanciaContenedores[[#This Row],[TOTAL toneladas en contenedores en exterior con carga]]+dataMercanciaContenedores[[#This Row],[TOTAL toneladas en contenedores en exterior vacíos]]</f>
        <v>234215</v>
      </c>
      <c r="W574" s="3">
        <f>+dataMercanciaContenedores[[#This Row],[Toneladas en contenedores embarcadas en cabotaje con carga]]+dataMercanciaContenedores[[#This Row],[Toneladas en contenedores embarcadas en exterior con carga]]</f>
        <v>188545</v>
      </c>
      <c r="X574" s="3">
        <f>+dataMercanciaContenedores[[#This Row],[Toneladas en contenedores embarcadas en cabotaje vacíos]]+dataMercanciaContenedores[[#This Row],[Toneladas en contenedores embarcadas en exterior vacíos]]</f>
        <v>2158</v>
      </c>
      <c r="Y574" s="3">
        <f>+dataMercanciaContenedores[[#This Row],[TOTAL Toneladas en contenedores con carga embarcadas]]+dataMercanciaContenedores[[#This Row],[TOTAL Toneladas en contenedores vacíos embarcadas]]</f>
        <v>190703</v>
      </c>
      <c r="Z574" s="3">
        <f>+dataMercanciaContenedores[[#This Row],[Toneladas en contenedores desembarcadas en cabotaje con carga]]+dataMercanciaContenedores[[#This Row],[Toneladas en contenedores desembarcadas en exterior con carga]]</f>
        <v>104349</v>
      </c>
      <c r="AA574" s="3">
        <f>+dataMercanciaContenedores[[#This Row],[Toneladas en contenedores desembarcadas en cabotaje vacíos]]+dataMercanciaContenedores[[#This Row],[Toneladas en contenedores desembarcadas en exterior vacíos]]</f>
        <v>10277</v>
      </c>
      <c r="AB574" s="3">
        <f>+dataMercanciaContenedores[[#This Row],[TOTAL Toneladas en contenedores con carga desembarcadas]]+dataMercanciaContenedores[[#This Row],[TOTAL Toneladas en contenedores vacíos desembarcadas]]</f>
        <v>114626</v>
      </c>
      <c r="AC574" s="3">
        <f>+dataMercanciaContenedores[[#This Row],[TOTAL toneladas embarcadas en contenedor]]+dataMercanciaContenedores[[#This Row],[TOTAL toneladas desembarcadas en contenedor]]</f>
        <v>305329</v>
      </c>
    </row>
    <row r="575" spans="1:29" hidden="1" x14ac:dyDescent="0.2">
      <c r="A575" s="1">
        <v>2023</v>
      </c>
      <c r="B575" s="1" t="s">
        <v>23</v>
      </c>
      <c r="C575" s="1" t="s">
        <v>40</v>
      </c>
      <c r="D575" s="1" t="s">
        <v>41</v>
      </c>
      <c r="E575" s="2">
        <v>14946</v>
      </c>
      <c r="F575" s="2">
        <v>3192</v>
      </c>
      <c r="G575" s="3">
        <f>+dataMercanciaContenedores[[#This Row],[Toneladas en contenedores embarcadas en cabotaje con carga]]+dataMercanciaContenedores[[#This Row],[Toneladas en contenedores embarcadas en cabotaje vacíos]]</f>
        <v>18138</v>
      </c>
      <c r="H575" s="2">
        <v>5835</v>
      </c>
      <c r="I575" s="2">
        <v>6651</v>
      </c>
      <c r="J575" s="3">
        <f>+dataMercanciaContenedores[[#This Row],[Toneladas en contenedores desembarcadas en cabotaje con carga]]+dataMercanciaContenedores[[#This Row],[Toneladas en contenedores desembarcadas en cabotaje vacíos]]</f>
        <v>12486</v>
      </c>
      <c r="K575" s="3">
        <f>+dataMercanciaContenedores[[#This Row],[Toneladas en contenedores embarcadas en cabotaje con carga]]+dataMercanciaContenedores[[#This Row],[Toneladas en contenedores desembarcadas en cabotaje con carga]]</f>
        <v>20781</v>
      </c>
      <c r="L575" s="3">
        <f>+dataMercanciaContenedores[[#This Row],[Toneladas en contenedores embarcadas en cabotaje vacíos]]+dataMercanciaContenedores[[#This Row],[Toneladas en contenedores desembarcadas en cabotaje vacíos]]</f>
        <v>9843</v>
      </c>
      <c r="M575" s="3">
        <f>+dataMercanciaContenedores[[#This Row],[TOTAL toneladas en contenedores en cabotaje con carga]]+dataMercanciaContenedores[[#This Row],[TOTAL toneladas en contenedores en cabotaje vacíos]]</f>
        <v>30624</v>
      </c>
      <c r="N575" s="2">
        <v>487065</v>
      </c>
      <c r="O575" s="2">
        <v>4439</v>
      </c>
      <c r="P575" s="3">
        <f>+dataMercanciaContenedores[[#This Row],[Toneladas en contenedores embarcadas en exterior con carga]]+dataMercanciaContenedores[[#This Row],[Toneladas en contenedores embarcadas en exterior vacíos]]</f>
        <v>491504</v>
      </c>
      <c r="Q575" s="2">
        <v>319210</v>
      </c>
      <c r="R575" s="2">
        <v>27015</v>
      </c>
      <c r="S575" s="3">
        <f>+dataMercanciaContenedores[[#This Row],[Toneladas en contenedores desembarcadas en exterior con carga]]+dataMercanciaContenedores[[#This Row],[Toneladas en contenedores desembarcadas en exterior vacíos]]</f>
        <v>346225</v>
      </c>
      <c r="T575" s="3">
        <f>+dataMercanciaContenedores[[#This Row],[Toneladas en contenedores embarcadas en exterior con carga]]+dataMercanciaContenedores[[#This Row],[Toneladas en contenedores desembarcadas en exterior con carga]]</f>
        <v>806275</v>
      </c>
      <c r="U575" s="3">
        <f>+dataMercanciaContenedores[[#This Row],[Toneladas en contenedores embarcadas en exterior vacíos]]+dataMercanciaContenedores[[#This Row],[Toneladas en contenedores desembarcadas en exterior vacíos]]</f>
        <v>31454</v>
      </c>
      <c r="V575" s="3">
        <f>+dataMercanciaContenedores[[#This Row],[TOTAL toneladas en contenedores en exterior con carga]]+dataMercanciaContenedores[[#This Row],[TOTAL toneladas en contenedores en exterior vacíos]]</f>
        <v>837729</v>
      </c>
      <c r="W575" s="3">
        <f>+dataMercanciaContenedores[[#This Row],[Toneladas en contenedores embarcadas en cabotaje con carga]]+dataMercanciaContenedores[[#This Row],[Toneladas en contenedores embarcadas en exterior con carga]]</f>
        <v>502011</v>
      </c>
      <c r="X575" s="3">
        <f>+dataMercanciaContenedores[[#This Row],[Toneladas en contenedores embarcadas en cabotaje vacíos]]+dataMercanciaContenedores[[#This Row],[Toneladas en contenedores embarcadas en exterior vacíos]]</f>
        <v>7631</v>
      </c>
      <c r="Y575" s="3">
        <f>+dataMercanciaContenedores[[#This Row],[TOTAL Toneladas en contenedores con carga embarcadas]]+dataMercanciaContenedores[[#This Row],[TOTAL Toneladas en contenedores vacíos embarcadas]]</f>
        <v>509642</v>
      </c>
      <c r="Z575" s="3">
        <f>+dataMercanciaContenedores[[#This Row],[Toneladas en contenedores desembarcadas en cabotaje con carga]]+dataMercanciaContenedores[[#This Row],[Toneladas en contenedores desembarcadas en exterior con carga]]</f>
        <v>325045</v>
      </c>
      <c r="AA575" s="3">
        <f>+dataMercanciaContenedores[[#This Row],[Toneladas en contenedores desembarcadas en cabotaje vacíos]]+dataMercanciaContenedores[[#This Row],[Toneladas en contenedores desembarcadas en exterior vacíos]]</f>
        <v>33666</v>
      </c>
      <c r="AB575" s="3">
        <f>+dataMercanciaContenedores[[#This Row],[TOTAL Toneladas en contenedores con carga desembarcadas]]+dataMercanciaContenedores[[#This Row],[TOTAL Toneladas en contenedores vacíos desembarcadas]]</f>
        <v>358711</v>
      </c>
      <c r="AC575" s="3">
        <f>+dataMercanciaContenedores[[#This Row],[TOTAL toneladas embarcadas en contenedor]]+dataMercanciaContenedores[[#This Row],[TOTAL toneladas desembarcadas en contenedor]]</f>
        <v>868353</v>
      </c>
    </row>
    <row r="576" spans="1:29" hidden="1" x14ac:dyDescent="0.2">
      <c r="A576" s="1">
        <v>2023</v>
      </c>
      <c r="B576" s="1" t="s">
        <v>24</v>
      </c>
      <c r="C576" s="1" t="s">
        <v>40</v>
      </c>
      <c r="D576" s="1" t="s">
        <v>41</v>
      </c>
      <c r="E576" s="2">
        <v>361210</v>
      </c>
      <c r="F576" s="2">
        <v>3192</v>
      </c>
      <c r="G576" s="3">
        <f>+dataMercanciaContenedores[[#This Row],[Toneladas en contenedores embarcadas en cabotaje con carga]]+dataMercanciaContenedores[[#This Row],[Toneladas en contenedores embarcadas en cabotaje vacíos]]</f>
        <v>364402</v>
      </c>
      <c r="H576" s="2">
        <v>65911</v>
      </c>
      <c r="I576" s="2">
        <v>70244</v>
      </c>
      <c r="J576" s="3">
        <f>+dataMercanciaContenedores[[#This Row],[Toneladas en contenedores desembarcadas en cabotaje con carga]]+dataMercanciaContenedores[[#This Row],[Toneladas en contenedores desembarcadas en cabotaje vacíos]]</f>
        <v>136155</v>
      </c>
      <c r="K576" s="3">
        <f>+dataMercanciaContenedores[[#This Row],[Toneladas en contenedores embarcadas en cabotaje con carga]]+dataMercanciaContenedores[[#This Row],[Toneladas en contenedores desembarcadas en cabotaje con carga]]</f>
        <v>427121</v>
      </c>
      <c r="L576" s="3">
        <f>+dataMercanciaContenedores[[#This Row],[Toneladas en contenedores embarcadas en cabotaje vacíos]]+dataMercanciaContenedores[[#This Row],[Toneladas en contenedores desembarcadas en cabotaje vacíos]]</f>
        <v>73436</v>
      </c>
      <c r="M576" s="3">
        <f>+dataMercanciaContenedores[[#This Row],[TOTAL toneladas en contenedores en cabotaje con carga]]+dataMercanciaContenedores[[#This Row],[TOTAL toneladas en contenedores en cabotaje vacíos]]</f>
        <v>500557</v>
      </c>
      <c r="N576" s="2">
        <v>126447</v>
      </c>
      <c r="O576" s="2">
        <v>750</v>
      </c>
      <c r="P576" s="3">
        <f>+dataMercanciaContenedores[[#This Row],[Toneladas en contenedores embarcadas en exterior con carga]]+dataMercanciaContenedores[[#This Row],[Toneladas en contenedores embarcadas en exterior vacíos]]</f>
        <v>127197</v>
      </c>
      <c r="Q576" s="2">
        <v>24787</v>
      </c>
      <c r="R576" s="2">
        <v>4542</v>
      </c>
      <c r="S576" s="3">
        <f>+dataMercanciaContenedores[[#This Row],[Toneladas en contenedores desembarcadas en exterior con carga]]+dataMercanciaContenedores[[#This Row],[Toneladas en contenedores desembarcadas en exterior vacíos]]</f>
        <v>29329</v>
      </c>
      <c r="T576" s="3">
        <f>+dataMercanciaContenedores[[#This Row],[Toneladas en contenedores embarcadas en exterior con carga]]+dataMercanciaContenedores[[#This Row],[Toneladas en contenedores desembarcadas en exterior con carga]]</f>
        <v>151234</v>
      </c>
      <c r="U576" s="3">
        <f>+dataMercanciaContenedores[[#This Row],[Toneladas en contenedores embarcadas en exterior vacíos]]+dataMercanciaContenedores[[#This Row],[Toneladas en contenedores desembarcadas en exterior vacíos]]</f>
        <v>5292</v>
      </c>
      <c r="V576" s="3">
        <f>+dataMercanciaContenedores[[#This Row],[TOTAL toneladas en contenedores en exterior con carga]]+dataMercanciaContenedores[[#This Row],[TOTAL toneladas en contenedores en exterior vacíos]]</f>
        <v>156526</v>
      </c>
      <c r="W576" s="3">
        <f>+dataMercanciaContenedores[[#This Row],[Toneladas en contenedores embarcadas en cabotaje con carga]]+dataMercanciaContenedores[[#This Row],[Toneladas en contenedores embarcadas en exterior con carga]]</f>
        <v>487657</v>
      </c>
      <c r="X576" s="3">
        <f>+dataMercanciaContenedores[[#This Row],[Toneladas en contenedores embarcadas en cabotaje vacíos]]+dataMercanciaContenedores[[#This Row],[Toneladas en contenedores embarcadas en exterior vacíos]]</f>
        <v>3942</v>
      </c>
      <c r="Y576" s="3">
        <f>+dataMercanciaContenedores[[#This Row],[TOTAL Toneladas en contenedores con carga embarcadas]]+dataMercanciaContenedores[[#This Row],[TOTAL Toneladas en contenedores vacíos embarcadas]]</f>
        <v>491599</v>
      </c>
      <c r="Z576" s="3">
        <f>+dataMercanciaContenedores[[#This Row],[Toneladas en contenedores desembarcadas en cabotaje con carga]]+dataMercanciaContenedores[[#This Row],[Toneladas en contenedores desembarcadas en exterior con carga]]</f>
        <v>90698</v>
      </c>
      <c r="AA576" s="3">
        <f>+dataMercanciaContenedores[[#This Row],[Toneladas en contenedores desembarcadas en cabotaje vacíos]]+dataMercanciaContenedores[[#This Row],[Toneladas en contenedores desembarcadas en exterior vacíos]]</f>
        <v>74786</v>
      </c>
      <c r="AB576" s="3">
        <f>+dataMercanciaContenedores[[#This Row],[TOTAL Toneladas en contenedores con carga desembarcadas]]+dataMercanciaContenedores[[#This Row],[TOTAL Toneladas en contenedores vacíos desembarcadas]]</f>
        <v>165484</v>
      </c>
      <c r="AC576" s="3">
        <f>+dataMercanciaContenedores[[#This Row],[TOTAL toneladas embarcadas en contenedor]]+dataMercanciaContenedores[[#This Row],[TOTAL toneladas desembarcadas en contenedor]]</f>
        <v>657083</v>
      </c>
    </row>
    <row r="577" spans="1:29" hidden="1" x14ac:dyDescent="0.2">
      <c r="A577" s="1">
        <v>2023</v>
      </c>
      <c r="B577" s="1" t="s">
        <v>25</v>
      </c>
      <c r="C577" s="1" t="s">
        <v>40</v>
      </c>
      <c r="D577" s="1" t="s">
        <v>41</v>
      </c>
      <c r="E577" s="2">
        <v>689529</v>
      </c>
      <c r="F577" s="2">
        <v>463302</v>
      </c>
      <c r="G577" s="3">
        <f>+dataMercanciaContenedores[[#This Row],[Toneladas en contenedores embarcadas en cabotaje con carga]]+dataMercanciaContenedores[[#This Row],[Toneladas en contenedores embarcadas en cabotaje vacíos]]</f>
        <v>1152831</v>
      </c>
      <c r="H577" s="2">
        <v>2656080</v>
      </c>
      <c r="I577" s="2">
        <v>29467</v>
      </c>
      <c r="J577" s="3">
        <f>+dataMercanciaContenedores[[#This Row],[Toneladas en contenedores desembarcadas en cabotaje con carga]]+dataMercanciaContenedores[[#This Row],[Toneladas en contenedores desembarcadas en cabotaje vacíos]]</f>
        <v>2685547</v>
      </c>
      <c r="K577" s="3">
        <f>+dataMercanciaContenedores[[#This Row],[Toneladas en contenedores embarcadas en cabotaje con carga]]+dataMercanciaContenedores[[#This Row],[Toneladas en contenedores desembarcadas en cabotaje con carga]]</f>
        <v>3345609</v>
      </c>
      <c r="L577" s="3">
        <f>+dataMercanciaContenedores[[#This Row],[Toneladas en contenedores embarcadas en cabotaje vacíos]]+dataMercanciaContenedores[[#This Row],[Toneladas en contenedores desembarcadas en cabotaje vacíos]]</f>
        <v>492769</v>
      </c>
      <c r="M577" s="3">
        <f>+dataMercanciaContenedores[[#This Row],[TOTAL toneladas en contenedores en cabotaje con carga]]+dataMercanciaContenedores[[#This Row],[TOTAL toneladas en contenedores en cabotaje vacíos]]</f>
        <v>3838378</v>
      </c>
      <c r="N577" s="2">
        <v>4451433</v>
      </c>
      <c r="O577" s="2">
        <v>176318</v>
      </c>
      <c r="P577" s="3">
        <f>+dataMercanciaContenedores[[#This Row],[Toneladas en contenedores embarcadas en exterior con carga]]+dataMercanciaContenedores[[#This Row],[Toneladas en contenedores embarcadas en exterior vacíos]]</f>
        <v>4627751</v>
      </c>
      <c r="Q577" s="2">
        <v>4805759</v>
      </c>
      <c r="R577" s="2">
        <v>129573</v>
      </c>
      <c r="S577" s="3">
        <f>+dataMercanciaContenedores[[#This Row],[Toneladas en contenedores desembarcadas en exterior con carga]]+dataMercanciaContenedores[[#This Row],[Toneladas en contenedores desembarcadas en exterior vacíos]]</f>
        <v>4935332</v>
      </c>
      <c r="T577" s="3">
        <f>+dataMercanciaContenedores[[#This Row],[Toneladas en contenedores embarcadas en exterior con carga]]+dataMercanciaContenedores[[#This Row],[Toneladas en contenedores desembarcadas en exterior con carga]]</f>
        <v>9257192</v>
      </c>
      <c r="U577" s="3">
        <f>+dataMercanciaContenedores[[#This Row],[Toneladas en contenedores embarcadas en exterior vacíos]]+dataMercanciaContenedores[[#This Row],[Toneladas en contenedores desembarcadas en exterior vacíos]]</f>
        <v>305891</v>
      </c>
      <c r="V577" s="3">
        <f>+dataMercanciaContenedores[[#This Row],[TOTAL toneladas en contenedores en exterior con carga]]+dataMercanciaContenedores[[#This Row],[TOTAL toneladas en contenedores en exterior vacíos]]</f>
        <v>9563083</v>
      </c>
      <c r="W577" s="3">
        <f>+dataMercanciaContenedores[[#This Row],[Toneladas en contenedores embarcadas en cabotaje con carga]]+dataMercanciaContenedores[[#This Row],[Toneladas en contenedores embarcadas en exterior con carga]]</f>
        <v>5140962</v>
      </c>
      <c r="X577" s="3">
        <f>+dataMercanciaContenedores[[#This Row],[Toneladas en contenedores embarcadas en cabotaje vacíos]]+dataMercanciaContenedores[[#This Row],[Toneladas en contenedores embarcadas en exterior vacíos]]</f>
        <v>639620</v>
      </c>
      <c r="Y577" s="3">
        <f>+dataMercanciaContenedores[[#This Row],[TOTAL Toneladas en contenedores con carga embarcadas]]+dataMercanciaContenedores[[#This Row],[TOTAL Toneladas en contenedores vacíos embarcadas]]</f>
        <v>5780582</v>
      </c>
      <c r="Z577" s="3">
        <f>+dataMercanciaContenedores[[#This Row],[Toneladas en contenedores desembarcadas en cabotaje con carga]]+dataMercanciaContenedores[[#This Row],[Toneladas en contenedores desembarcadas en exterior con carga]]</f>
        <v>7461839</v>
      </c>
      <c r="AA577" s="3">
        <f>+dataMercanciaContenedores[[#This Row],[Toneladas en contenedores desembarcadas en cabotaje vacíos]]+dataMercanciaContenedores[[#This Row],[Toneladas en contenedores desembarcadas en exterior vacíos]]</f>
        <v>159040</v>
      </c>
      <c r="AB577" s="3">
        <f>+dataMercanciaContenedores[[#This Row],[TOTAL Toneladas en contenedores con carga desembarcadas]]+dataMercanciaContenedores[[#This Row],[TOTAL Toneladas en contenedores vacíos desembarcadas]]</f>
        <v>7620879</v>
      </c>
      <c r="AC577" s="3">
        <f>+dataMercanciaContenedores[[#This Row],[TOTAL toneladas embarcadas en contenedor]]+dataMercanciaContenedores[[#This Row],[TOTAL toneladas desembarcadas en contenedor]]</f>
        <v>13401461</v>
      </c>
    </row>
    <row r="578" spans="1:29" hidden="1" x14ac:dyDescent="0.2">
      <c r="A578" s="1">
        <v>2023</v>
      </c>
      <c r="B578" s="1" t="s">
        <v>26</v>
      </c>
      <c r="C578" s="1" t="s">
        <v>40</v>
      </c>
      <c r="D578" s="1" t="s">
        <v>41</v>
      </c>
      <c r="E578" s="2">
        <v>39116</v>
      </c>
      <c r="F578" s="2">
        <v>6705</v>
      </c>
      <c r="G578" s="3">
        <f>+dataMercanciaContenedores[[#This Row],[Toneladas en contenedores embarcadas en cabotaje con carga]]+dataMercanciaContenedores[[#This Row],[Toneladas en contenedores embarcadas en cabotaje vacíos]]</f>
        <v>45821</v>
      </c>
      <c r="H578" s="2">
        <v>10565</v>
      </c>
      <c r="I578" s="2">
        <v>5034</v>
      </c>
      <c r="J578" s="3">
        <f>+dataMercanciaContenedores[[#This Row],[Toneladas en contenedores desembarcadas en cabotaje con carga]]+dataMercanciaContenedores[[#This Row],[Toneladas en contenedores desembarcadas en cabotaje vacíos]]</f>
        <v>15599</v>
      </c>
      <c r="K578" s="3">
        <f>+dataMercanciaContenedores[[#This Row],[Toneladas en contenedores embarcadas en cabotaje con carga]]+dataMercanciaContenedores[[#This Row],[Toneladas en contenedores desembarcadas en cabotaje con carga]]</f>
        <v>49681</v>
      </c>
      <c r="L578" s="3">
        <f>+dataMercanciaContenedores[[#This Row],[Toneladas en contenedores embarcadas en cabotaje vacíos]]+dataMercanciaContenedores[[#This Row],[Toneladas en contenedores desembarcadas en cabotaje vacíos]]</f>
        <v>11739</v>
      </c>
      <c r="M578" s="3">
        <f>+dataMercanciaContenedores[[#This Row],[TOTAL toneladas en contenedores en cabotaje con carga]]+dataMercanciaContenedores[[#This Row],[TOTAL toneladas en contenedores en cabotaje vacíos]]</f>
        <v>61420</v>
      </c>
      <c r="N578" s="2">
        <v>76891</v>
      </c>
      <c r="O578" s="2">
        <v>23955</v>
      </c>
      <c r="P578" s="3">
        <f>+dataMercanciaContenedores[[#This Row],[Toneladas en contenedores embarcadas en exterior con carga]]+dataMercanciaContenedores[[#This Row],[Toneladas en contenedores embarcadas en exterior vacíos]]</f>
        <v>100846</v>
      </c>
      <c r="Q578" s="2">
        <v>138909</v>
      </c>
      <c r="R578" s="2">
        <v>8070</v>
      </c>
      <c r="S578" s="3">
        <f>+dataMercanciaContenedores[[#This Row],[Toneladas en contenedores desembarcadas en exterior con carga]]+dataMercanciaContenedores[[#This Row],[Toneladas en contenedores desembarcadas en exterior vacíos]]</f>
        <v>146979</v>
      </c>
      <c r="T578" s="3">
        <f>+dataMercanciaContenedores[[#This Row],[Toneladas en contenedores embarcadas en exterior con carga]]+dataMercanciaContenedores[[#This Row],[Toneladas en contenedores desembarcadas en exterior con carga]]</f>
        <v>215800</v>
      </c>
      <c r="U578" s="3">
        <f>+dataMercanciaContenedores[[#This Row],[Toneladas en contenedores embarcadas en exterior vacíos]]+dataMercanciaContenedores[[#This Row],[Toneladas en contenedores desembarcadas en exterior vacíos]]</f>
        <v>32025</v>
      </c>
      <c r="V578" s="3">
        <f>+dataMercanciaContenedores[[#This Row],[TOTAL toneladas en contenedores en exterior con carga]]+dataMercanciaContenedores[[#This Row],[TOTAL toneladas en contenedores en exterior vacíos]]</f>
        <v>247825</v>
      </c>
      <c r="W578" s="3">
        <f>+dataMercanciaContenedores[[#This Row],[Toneladas en contenedores embarcadas en cabotaje con carga]]+dataMercanciaContenedores[[#This Row],[Toneladas en contenedores embarcadas en exterior con carga]]</f>
        <v>116007</v>
      </c>
      <c r="X578" s="3">
        <f>+dataMercanciaContenedores[[#This Row],[Toneladas en contenedores embarcadas en cabotaje vacíos]]+dataMercanciaContenedores[[#This Row],[Toneladas en contenedores embarcadas en exterior vacíos]]</f>
        <v>30660</v>
      </c>
      <c r="Y578" s="3">
        <f>+dataMercanciaContenedores[[#This Row],[TOTAL Toneladas en contenedores con carga embarcadas]]+dataMercanciaContenedores[[#This Row],[TOTAL Toneladas en contenedores vacíos embarcadas]]</f>
        <v>146667</v>
      </c>
      <c r="Z578" s="3">
        <f>+dataMercanciaContenedores[[#This Row],[Toneladas en contenedores desembarcadas en cabotaje con carga]]+dataMercanciaContenedores[[#This Row],[Toneladas en contenedores desembarcadas en exterior con carga]]</f>
        <v>149474</v>
      </c>
      <c r="AA578" s="3">
        <f>+dataMercanciaContenedores[[#This Row],[Toneladas en contenedores desembarcadas en cabotaje vacíos]]+dataMercanciaContenedores[[#This Row],[Toneladas en contenedores desembarcadas en exterior vacíos]]</f>
        <v>13104</v>
      </c>
      <c r="AB578" s="3">
        <f>+dataMercanciaContenedores[[#This Row],[TOTAL Toneladas en contenedores con carga desembarcadas]]+dataMercanciaContenedores[[#This Row],[TOTAL Toneladas en contenedores vacíos desembarcadas]]</f>
        <v>162578</v>
      </c>
      <c r="AC578" s="3">
        <f>+dataMercanciaContenedores[[#This Row],[TOTAL toneladas embarcadas en contenedor]]+dataMercanciaContenedores[[#This Row],[TOTAL toneladas desembarcadas en contenedor]]</f>
        <v>309245</v>
      </c>
    </row>
    <row r="579" spans="1:29" hidden="1" x14ac:dyDescent="0.2">
      <c r="A579" s="1">
        <v>2023</v>
      </c>
      <c r="B579" s="1" t="s">
        <v>27</v>
      </c>
      <c r="C579" s="1" t="s">
        <v>40</v>
      </c>
      <c r="D579" s="1" t="s">
        <v>41</v>
      </c>
      <c r="E579" s="2">
        <v>298</v>
      </c>
      <c r="F579" s="2">
        <v>5327</v>
      </c>
      <c r="G579" s="3">
        <f>+dataMercanciaContenedores[[#This Row],[Toneladas en contenedores embarcadas en cabotaje con carga]]+dataMercanciaContenedores[[#This Row],[Toneladas en contenedores embarcadas en cabotaje vacíos]]</f>
        <v>5625</v>
      </c>
      <c r="H579" s="2">
        <v>420</v>
      </c>
      <c r="I579" s="2">
        <v>0</v>
      </c>
      <c r="J579" s="3">
        <f>+dataMercanciaContenedores[[#This Row],[Toneladas en contenedores desembarcadas en cabotaje con carga]]+dataMercanciaContenedores[[#This Row],[Toneladas en contenedores desembarcadas en cabotaje vacíos]]</f>
        <v>420</v>
      </c>
      <c r="K579" s="3">
        <f>+dataMercanciaContenedores[[#This Row],[Toneladas en contenedores embarcadas en cabotaje con carga]]+dataMercanciaContenedores[[#This Row],[Toneladas en contenedores desembarcadas en cabotaje con carga]]</f>
        <v>718</v>
      </c>
      <c r="L579" s="3">
        <f>+dataMercanciaContenedores[[#This Row],[Toneladas en contenedores embarcadas en cabotaje vacíos]]+dataMercanciaContenedores[[#This Row],[Toneladas en contenedores desembarcadas en cabotaje vacíos]]</f>
        <v>5327</v>
      </c>
      <c r="M579" s="3">
        <f>+dataMercanciaContenedores[[#This Row],[TOTAL toneladas en contenedores en cabotaje con carga]]+dataMercanciaContenedores[[#This Row],[TOTAL toneladas en contenedores en cabotaje vacíos]]</f>
        <v>6045</v>
      </c>
      <c r="N579" s="2">
        <v>263200</v>
      </c>
      <c r="O579" s="2">
        <v>0</v>
      </c>
      <c r="P579" s="3">
        <f>+dataMercanciaContenedores[[#This Row],[Toneladas en contenedores embarcadas en exterior con carga]]+dataMercanciaContenedores[[#This Row],[Toneladas en contenedores embarcadas en exterior vacíos]]</f>
        <v>263200</v>
      </c>
      <c r="Q579" s="2">
        <v>226043</v>
      </c>
      <c r="R579" s="2">
        <v>9708</v>
      </c>
      <c r="S579" s="3">
        <f>+dataMercanciaContenedores[[#This Row],[Toneladas en contenedores desembarcadas en exterior con carga]]+dataMercanciaContenedores[[#This Row],[Toneladas en contenedores desembarcadas en exterior vacíos]]</f>
        <v>235751</v>
      </c>
      <c r="T579" s="3">
        <f>+dataMercanciaContenedores[[#This Row],[Toneladas en contenedores embarcadas en exterior con carga]]+dataMercanciaContenedores[[#This Row],[Toneladas en contenedores desembarcadas en exterior con carga]]</f>
        <v>489243</v>
      </c>
      <c r="U579" s="3">
        <f>+dataMercanciaContenedores[[#This Row],[Toneladas en contenedores embarcadas en exterior vacíos]]+dataMercanciaContenedores[[#This Row],[Toneladas en contenedores desembarcadas en exterior vacíos]]</f>
        <v>9708</v>
      </c>
      <c r="V579" s="3">
        <f>+dataMercanciaContenedores[[#This Row],[TOTAL toneladas en contenedores en exterior con carga]]+dataMercanciaContenedores[[#This Row],[TOTAL toneladas en contenedores en exterior vacíos]]</f>
        <v>498951</v>
      </c>
      <c r="W579" s="3">
        <f>+dataMercanciaContenedores[[#This Row],[Toneladas en contenedores embarcadas en cabotaje con carga]]+dataMercanciaContenedores[[#This Row],[Toneladas en contenedores embarcadas en exterior con carga]]</f>
        <v>263498</v>
      </c>
      <c r="X579" s="3">
        <f>+dataMercanciaContenedores[[#This Row],[Toneladas en contenedores embarcadas en cabotaje vacíos]]+dataMercanciaContenedores[[#This Row],[Toneladas en contenedores embarcadas en exterior vacíos]]</f>
        <v>5327</v>
      </c>
      <c r="Y579" s="3">
        <f>+dataMercanciaContenedores[[#This Row],[TOTAL Toneladas en contenedores con carga embarcadas]]+dataMercanciaContenedores[[#This Row],[TOTAL Toneladas en contenedores vacíos embarcadas]]</f>
        <v>268825</v>
      </c>
      <c r="Z579" s="3">
        <f>+dataMercanciaContenedores[[#This Row],[Toneladas en contenedores desembarcadas en cabotaje con carga]]+dataMercanciaContenedores[[#This Row],[Toneladas en contenedores desembarcadas en exterior con carga]]</f>
        <v>226463</v>
      </c>
      <c r="AA579" s="3">
        <f>+dataMercanciaContenedores[[#This Row],[Toneladas en contenedores desembarcadas en cabotaje vacíos]]+dataMercanciaContenedores[[#This Row],[Toneladas en contenedores desembarcadas en exterior vacíos]]</f>
        <v>9708</v>
      </c>
      <c r="AB579" s="3">
        <f>+dataMercanciaContenedores[[#This Row],[TOTAL Toneladas en contenedores con carga desembarcadas]]+dataMercanciaContenedores[[#This Row],[TOTAL Toneladas en contenedores vacíos desembarcadas]]</f>
        <v>236171</v>
      </c>
      <c r="AC579" s="3">
        <f>+dataMercanciaContenedores[[#This Row],[TOTAL toneladas embarcadas en contenedor]]+dataMercanciaContenedores[[#This Row],[TOTAL toneladas desembarcadas en contenedor]]</f>
        <v>504996</v>
      </c>
    </row>
    <row r="580" spans="1:29" x14ac:dyDescent="0.2">
      <c r="A580" s="1">
        <v>2023</v>
      </c>
      <c r="B580" s="1" t="s">
        <v>28</v>
      </c>
      <c r="C580" s="1" t="s">
        <v>40</v>
      </c>
      <c r="D580" s="1" t="s">
        <v>41</v>
      </c>
      <c r="E580" s="2">
        <v>4942</v>
      </c>
      <c r="F580" s="2">
        <v>5158</v>
      </c>
      <c r="G580" s="3">
        <f>+dataMercanciaContenedores[[#This Row],[Toneladas en contenedores embarcadas en cabotaje con carga]]+dataMercanciaContenedores[[#This Row],[Toneladas en contenedores embarcadas en cabotaje vacíos]]</f>
        <v>10100</v>
      </c>
      <c r="H580" s="2">
        <v>36517</v>
      </c>
      <c r="I580" s="2">
        <v>76</v>
      </c>
      <c r="J580" s="3">
        <f>+dataMercanciaContenedores[[#This Row],[Toneladas en contenedores desembarcadas en cabotaje con carga]]+dataMercanciaContenedores[[#This Row],[Toneladas en contenedores desembarcadas en cabotaje vacíos]]</f>
        <v>36593</v>
      </c>
      <c r="K580" s="3">
        <f>+dataMercanciaContenedores[[#This Row],[Toneladas en contenedores embarcadas en cabotaje con carga]]+dataMercanciaContenedores[[#This Row],[Toneladas en contenedores desembarcadas en cabotaje con carga]]</f>
        <v>41459</v>
      </c>
      <c r="L580" s="3">
        <f>+dataMercanciaContenedores[[#This Row],[Toneladas en contenedores embarcadas en cabotaje vacíos]]+dataMercanciaContenedores[[#This Row],[Toneladas en contenedores desembarcadas en cabotaje vacíos]]</f>
        <v>5234</v>
      </c>
      <c r="M580" s="3">
        <f>+dataMercanciaContenedores[[#This Row],[TOTAL toneladas en contenedores en cabotaje con carga]]+dataMercanciaContenedores[[#This Row],[TOTAL toneladas en contenedores en cabotaje vacíos]]</f>
        <v>46693</v>
      </c>
      <c r="N580" s="2">
        <v>0</v>
      </c>
      <c r="O580" s="2">
        <v>0</v>
      </c>
      <c r="P580" s="3">
        <f>+dataMercanciaContenedores[[#This Row],[Toneladas en contenedores embarcadas en exterior con carga]]+dataMercanciaContenedores[[#This Row],[Toneladas en contenedores embarcadas en exterior vacíos]]</f>
        <v>0</v>
      </c>
      <c r="Q580" s="2">
        <v>127</v>
      </c>
      <c r="R580" s="2">
        <v>0</v>
      </c>
      <c r="S580" s="3">
        <f>+dataMercanciaContenedores[[#This Row],[Toneladas en contenedores desembarcadas en exterior con carga]]+dataMercanciaContenedores[[#This Row],[Toneladas en contenedores desembarcadas en exterior vacíos]]</f>
        <v>127</v>
      </c>
      <c r="T580" s="3">
        <f>+dataMercanciaContenedores[[#This Row],[Toneladas en contenedores embarcadas en exterior con carga]]+dataMercanciaContenedores[[#This Row],[Toneladas en contenedores desembarcadas en exterior con carga]]</f>
        <v>127</v>
      </c>
      <c r="U580" s="3">
        <f>+dataMercanciaContenedores[[#This Row],[Toneladas en contenedores embarcadas en exterior vacíos]]+dataMercanciaContenedores[[#This Row],[Toneladas en contenedores desembarcadas en exterior vacíos]]</f>
        <v>0</v>
      </c>
      <c r="V580" s="3">
        <f>+dataMercanciaContenedores[[#This Row],[TOTAL toneladas en contenedores en exterior con carga]]+dataMercanciaContenedores[[#This Row],[TOTAL toneladas en contenedores en exterior vacíos]]</f>
        <v>127</v>
      </c>
      <c r="W580" s="3">
        <f>+dataMercanciaContenedores[[#This Row],[Toneladas en contenedores embarcadas en cabotaje con carga]]+dataMercanciaContenedores[[#This Row],[Toneladas en contenedores embarcadas en exterior con carga]]</f>
        <v>4942</v>
      </c>
      <c r="X580" s="3">
        <f>+dataMercanciaContenedores[[#This Row],[Toneladas en contenedores embarcadas en cabotaje vacíos]]+dataMercanciaContenedores[[#This Row],[Toneladas en contenedores embarcadas en exterior vacíos]]</f>
        <v>5158</v>
      </c>
      <c r="Y580" s="3">
        <f>+dataMercanciaContenedores[[#This Row],[TOTAL Toneladas en contenedores con carga embarcadas]]+dataMercanciaContenedores[[#This Row],[TOTAL Toneladas en contenedores vacíos embarcadas]]</f>
        <v>10100</v>
      </c>
      <c r="Z580" s="3">
        <f>+dataMercanciaContenedores[[#This Row],[Toneladas en contenedores desembarcadas en cabotaje con carga]]+dataMercanciaContenedores[[#This Row],[Toneladas en contenedores desembarcadas en exterior con carga]]</f>
        <v>36644</v>
      </c>
      <c r="AA580" s="3">
        <f>+dataMercanciaContenedores[[#This Row],[Toneladas en contenedores desembarcadas en cabotaje vacíos]]+dataMercanciaContenedores[[#This Row],[Toneladas en contenedores desembarcadas en exterior vacíos]]</f>
        <v>76</v>
      </c>
      <c r="AB580" s="3">
        <f>+dataMercanciaContenedores[[#This Row],[TOTAL Toneladas en contenedores con carga desembarcadas]]+dataMercanciaContenedores[[#This Row],[TOTAL Toneladas en contenedores vacíos desembarcadas]]</f>
        <v>36720</v>
      </c>
      <c r="AC580" s="3">
        <f>+dataMercanciaContenedores[[#This Row],[TOTAL toneladas embarcadas en contenedor]]+dataMercanciaContenedores[[#This Row],[TOTAL toneladas desembarcadas en contenedor]]</f>
        <v>46820</v>
      </c>
    </row>
    <row r="581" spans="1:29" hidden="1" x14ac:dyDescent="0.2">
      <c r="A581" s="1">
        <v>2023</v>
      </c>
      <c r="B581" s="1" t="s">
        <v>29</v>
      </c>
      <c r="C581" s="1" t="s">
        <v>40</v>
      </c>
      <c r="D581" s="1" t="s">
        <v>41</v>
      </c>
      <c r="E581" s="2">
        <v>0</v>
      </c>
      <c r="F581" s="2">
        <v>0</v>
      </c>
      <c r="G581" s="3">
        <f>+dataMercanciaContenedores[[#This Row],[Toneladas en contenedores embarcadas en cabotaje con carga]]+dataMercanciaContenedores[[#This Row],[Toneladas en contenedores embarcadas en cabotaje vacíos]]</f>
        <v>0</v>
      </c>
      <c r="H581" s="2">
        <v>0</v>
      </c>
      <c r="I581" s="2">
        <v>0</v>
      </c>
      <c r="J581" s="3">
        <f>+dataMercanciaContenedores[[#This Row],[Toneladas en contenedores desembarcadas en cabotaje con carga]]+dataMercanciaContenedores[[#This Row],[Toneladas en contenedores desembarcadas en cabotaje vacíos]]</f>
        <v>0</v>
      </c>
      <c r="K581" s="3">
        <f>+dataMercanciaContenedores[[#This Row],[Toneladas en contenedores embarcadas en cabotaje con carga]]+dataMercanciaContenedores[[#This Row],[Toneladas en contenedores desembarcadas en cabotaje con carga]]</f>
        <v>0</v>
      </c>
      <c r="L581" s="3">
        <f>+dataMercanciaContenedores[[#This Row],[Toneladas en contenedores embarcadas en cabotaje vacíos]]+dataMercanciaContenedores[[#This Row],[Toneladas en contenedores desembarcadas en cabotaje vacíos]]</f>
        <v>0</v>
      </c>
      <c r="M581" s="3">
        <f>+dataMercanciaContenedores[[#This Row],[TOTAL toneladas en contenedores en cabotaje con carga]]+dataMercanciaContenedores[[#This Row],[TOTAL toneladas en contenedores en cabotaje vacíos]]</f>
        <v>0</v>
      </c>
      <c r="N581" s="2">
        <v>2468</v>
      </c>
      <c r="O581" s="2">
        <v>161</v>
      </c>
      <c r="P581" s="3">
        <f>+dataMercanciaContenedores[[#This Row],[Toneladas en contenedores embarcadas en exterior con carga]]+dataMercanciaContenedores[[#This Row],[Toneladas en contenedores embarcadas en exterior vacíos]]</f>
        <v>2629</v>
      </c>
      <c r="Q581" s="2">
        <v>1897</v>
      </c>
      <c r="R581" s="2">
        <v>0</v>
      </c>
      <c r="S581" s="3">
        <f>+dataMercanciaContenedores[[#This Row],[Toneladas en contenedores desembarcadas en exterior con carga]]+dataMercanciaContenedores[[#This Row],[Toneladas en contenedores desembarcadas en exterior vacíos]]</f>
        <v>1897</v>
      </c>
      <c r="T581" s="3">
        <f>+dataMercanciaContenedores[[#This Row],[Toneladas en contenedores embarcadas en exterior con carga]]+dataMercanciaContenedores[[#This Row],[Toneladas en contenedores desembarcadas en exterior con carga]]</f>
        <v>4365</v>
      </c>
      <c r="U581" s="3">
        <f>+dataMercanciaContenedores[[#This Row],[Toneladas en contenedores embarcadas en exterior vacíos]]+dataMercanciaContenedores[[#This Row],[Toneladas en contenedores desembarcadas en exterior vacíos]]</f>
        <v>161</v>
      </c>
      <c r="V581" s="3">
        <f>+dataMercanciaContenedores[[#This Row],[TOTAL toneladas en contenedores en exterior con carga]]+dataMercanciaContenedores[[#This Row],[TOTAL toneladas en contenedores en exterior vacíos]]</f>
        <v>4526</v>
      </c>
      <c r="W581" s="3">
        <f>+dataMercanciaContenedores[[#This Row],[Toneladas en contenedores embarcadas en cabotaje con carga]]+dataMercanciaContenedores[[#This Row],[Toneladas en contenedores embarcadas en exterior con carga]]</f>
        <v>2468</v>
      </c>
      <c r="X581" s="3">
        <f>+dataMercanciaContenedores[[#This Row],[Toneladas en contenedores embarcadas en cabotaje vacíos]]+dataMercanciaContenedores[[#This Row],[Toneladas en contenedores embarcadas en exterior vacíos]]</f>
        <v>161</v>
      </c>
      <c r="Y581" s="3">
        <f>+dataMercanciaContenedores[[#This Row],[TOTAL Toneladas en contenedores con carga embarcadas]]+dataMercanciaContenedores[[#This Row],[TOTAL Toneladas en contenedores vacíos embarcadas]]</f>
        <v>2629</v>
      </c>
      <c r="Z581" s="3">
        <f>+dataMercanciaContenedores[[#This Row],[Toneladas en contenedores desembarcadas en cabotaje con carga]]+dataMercanciaContenedores[[#This Row],[Toneladas en contenedores desembarcadas en exterior con carga]]</f>
        <v>1897</v>
      </c>
      <c r="AA581" s="3">
        <f>+dataMercanciaContenedores[[#This Row],[Toneladas en contenedores desembarcadas en cabotaje vacíos]]+dataMercanciaContenedores[[#This Row],[Toneladas en contenedores desembarcadas en exterior vacíos]]</f>
        <v>0</v>
      </c>
      <c r="AB581" s="3">
        <f>+dataMercanciaContenedores[[#This Row],[TOTAL Toneladas en contenedores con carga desembarcadas]]+dataMercanciaContenedores[[#This Row],[TOTAL Toneladas en contenedores vacíos desembarcadas]]</f>
        <v>1897</v>
      </c>
      <c r="AC581" s="3">
        <f>+dataMercanciaContenedores[[#This Row],[TOTAL toneladas embarcadas en contenedor]]+dataMercanciaContenedores[[#This Row],[TOTAL toneladas desembarcadas en contenedor]]</f>
        <v>4526</v>
      </c>
    </row>
    <row r="582" spans="1:29" hidden="1" x14ac:dyDescent="0.2">
      <c r="A582" s="1">
        <v>2023</v>
      </c>
      <c r="B582" s="1" t="s">
        <v>30</v>
      </c>
      <c r="C582" s="1" t="s">
        <v>40</v>
      </c>
      <c r="D582" s="1" t="s">
        <v>41</v>
      </c>
      <c r="E582" s="2">
        <v>0</v>
      </c>
      <c r="F582" s="2">
        <v>0</v>
      </c>
      <c r="G582" s="3">
        <f>+dataMercanciaContenedores[[#This Row],[Toneladas en contenedores embarcadas en cabotaje con carga]]+dataMercanciaContenedores[[#This Row],[Toneladas en contenedores embarcadas en cabotaje vacíos]]</f>
        <v>0</v>
      </c>
      <c r="H582" s="2">
        <v>0</v>
      </c>
      <c r="I582" s="2">
        <v>0</v>
      </c>
      <c r="J582" s="3">
        <f>+dataMercanciaContenedores[[#This Row],[Toneladas en contenedores desembarcadas en cabotaje con carga]]+dataMercanciaContenedores[[#This Row],[Toneladas en contenedores desembarcadas en cabotaje vacíos]]</f>
        <v>0</v>
      </c>
      <c r="K582" s="3">
        <f>+dataMercanciaContenedores[[#This Row],[Toneladas en contenedores embarcadas en cabotaje con carga]]+dataMercanciaContenedores[[#This Row],[Toneladas en contenedores desembarcadas en cabotaje con carga]]</f>
        <v>0</v>
      </c>
      <c r="L582" s="3">
        <f>+dataMercanciaContenedores[[#This Row],[Toneladas en contenedores embarcadas en cabotaje vacíos]]+dataMercanciaContenedores[[#This Row],[Toneladas en contenedores desembarcadas en cabotaje vacíos]]</f>
        <v>0</v>
      </c>
      <c r="M582" s="3">
        <f>+dataMercanciaContenedores[[#This Row],[TOTAL toneladas en contenedores en cabotaje con carga]]+dataMercanciaContenedores[[#This Row],[TOTAL toneladas en contenedores en cabotaje vacíos]]</f>
        <v>0</v>
      </c>
      <c r="N582" s="2">
        <v>0</v>
      </c>
      <c r="O582" s="2">
        <v>0</v>
      </c>
      <c r="P582" s="3">
        <f>+dataMercanciaContenedores[[#This Row],[Toneladas en contenedores embarcadas en exterior con carga]]+dataMercanciaContenedores[[#This Row],[Toneladas en contenedores embarcadas en exterior vacíos]]</f>
        <v>0</v>
      </c>
      <c r="Q582" s="2">
        <v>0</v>
      </c>
      <c r="R582" s="2">
        <v>0</v>
      </c>
      <c r="S582" s="3">
        <f>+dataMercanciaContenedores[[#This Row],[Toneladas en contenedores desembarcadas en exterior con carga]]+dataMercanciaContenedores[[#This Row],[Toneladas en contenedores desembarcadas en exterior vacíos]]</f>
        <v>0</v>
      </c>
      <c r="T582" s="3">
        <f>+dataMercanciaContenedores[[#This Row],[Toneladas en contenedores embarcadas en exterior con carga]]+dataMercanciaContenedores[[#This Row],[Toneladas en contenedores desembarcadas en exterior con carga]]</f>
        <v>0</v>
      </c>
      <c r="U582" s="3">
        <f>+dataMercanciaContenedores[[#This Row],[Toneladas en contenedores embarcadas en exterior vacíos]]+dataMercanciaContenedores[[#This Row],[Toneladas en contenedores desembarcadas en exterior vacíos]]</f>
        <v>0</v>
      </c>
      <c r="V582" s="3">
        <f>+dataMercanciaContenedores[[#This Row],[TOTAL toneladas en contenedores en exterior con carga]]+dataMercanciaContenedores[[#This Row],[TOTAL toneladas en contenedores en exterior vacíos]]</f>
        <v>0</v>
      </c>
      <c r="W582" s="3">
        <f>+dataMercanciaContenedores[[#This Row],[Toneladas en contenedores embarcadas en cabotaje con carga]]+dataMercanciaContenedores[[#This Row],[Toneladas en contenedores embarcadas en exterior con carga]]</f>
        <v>0</v>
      </c>
      <c r="X582" s="3">
        <f>+dataMercanciaContenedores[[#This Row],[Toneladas en contenedores embarcadas en cabotaje vacíos]]+dataMercanciaContenedores[[#This Row],[Toneladas en contenedores embarcadas en exterior vacíos]]</f>
        <v>0</v>
      </c>
      <c r="Y582" s="3">
        <f>+dataMercanciaContenedores[[#This Row],[TOTAL Toneladas en contenedores con carga embarcadas]]+dataMercanciaContenedores[[#This Row],[TOTAL Toneladas en contenedores vacíos embarcadas]]</f>
        <v>0</v>
      </c>
      <c r="Z582" s="3">
        <f>+dataMercanciaContenedores[[#This Row],[Toneladas en contenedores desembarcadas en cabotaje con carga]]+dataMercanciaContenedores[[#This Row],[Toneladas en contenedores desembarcadas en exterior con carga]]</f>
        <v>0</v>
      </c>
      <c r="AA582" s="3">
        <f>+dataMercanciaContenedores[[#This Row],[Toneladas en contenedores desembarcadas en cabotaje vacíos]]+dataMercanciaContenedores[[#This Row],[Toneladas en contenedores desembarcadas en exterior vacíos]]</f>
        <v>0</v>
      </c>
      <c r="AB582" s="3">
        <f>+dataMercanciaContenedores[[#This Row],[TOTAL Toneladas en contenedores con carga desembarcadas]]+dataMercanciaContenedores[[#This Row],[TOTAL Toneladas en contenedores vacíos desembarcadas]]</f>
        <v>0</v>
      </c>
      <c r="AC582" s="3">
        <f>+dataMercanciaContenedores[[#This Row],[TOTAL toneladas embarcadas en contenedor]]+dataMercanciaContenedores[[#This Row],[TOTAL toneladas desembarcadas en contenedor]]</f>
        <v>0</v>
      </c>
    </row>
    <row r="583" spans="1:29" hidden="1" x14ac:dyDescent="0.2">
      <c r="A583" s="1">
        <v>2023</v>
      </c>
      <c r="B583" s="1" t="s">
        <v>31</v>
      </c>
      <c r="C583" s="1" t="s">
        <v>40</v>
      </c>
      <c r="D583" s="1" t="s">
        <v>41</v>
      </c>
      <c r="E583" s="2">
        <v>612043</v>
      </c>
      <c r="F583" s="2">
        <v>334993</v>
      </c>
      <c r="G583" s="3">
        <f>+dataMercanciaContenedores[[#This Row],[Toneladas en contenedores embarcadas en cabotaje con carga]]+dataMercanciaContenedores[[#This Row],[Toneladas en contenedores embarcadas en cabotaje vacíos]]</f>
        <v>947036</v>
      </c>
      <c r="H583" s="2">
        <v>2007539</v>
      </c>
      <c r="I583" s="2">
        <v>20674</v>
      </c>
      <c r="J583" s="3">
        <f>+dataMercanciaContenedores[[#This Row],[Toneladas en contenedores desembarcadas en cabotaje con carga]]+dataMercanciaContenedores[[#This Row],[Toneladas en contenedores desembarcadas en cabotaje vacíos]]</f>
        <v>2028213</v>
      </c>
      <c r="K583" s="3">
        <f>+dataMercanciaContenedores[[#This Row],[Toneladas en contenedores embarcadas en cabotaje con carga]]+dataMercanciaContenedores[[#This Row],[Toneladas en contenedores desembarcadas en cabotaje con carga]]</f>
        <v>2619582</v>
      </c>
      <c r="L583" s="3">
        <f>+dataMercanciaContenedores[[#This Row],[Toneladas en contenedores embarcadas en cabotaje vacíos]]+dataMercanciaContenedores[[#This Row],[Toneladas en contenedores desembarcadas en cabotaje vacíos]]</f>
        <v>355667</v>
      </c>
      <c r="M583" s="3">
        <f>+dataMercanciaContenedores[[#This Row],[TOTAL toneladas en contenedores en cabotaje con carga]]+dataMercanciaContenedores[[#This Row],[TOTAL toneladas en contenedores en cabotaje vacíos]]</f>
        <v>2975249</v>
      </c>
      <c r="N583" s="2">
        <v>293515</v>
      </c>
      <c r="O583" s="2">
        <v>72556</v>
      </c>
      <c r="P583" s="3">
        <f>+dataMercanciaContenedores[[#This Row],[Toneladas en contenedores embarcadas en exterior con carga]]+dataMercanciaContenedores[[#This Row],[Toneladas en contenedores embarcadas en exterior vacíos]]</f>
        <v>366071</v>
      </c>
      <c r="Q583" s="2">
        <v>574128</v>
      </c>
      <c r="R583" s="2">
        <v>42232</v>
      </c>
      <c r="S583" s="3">
        <f>+dataMercanciaContenedores[[#This Row],[Toneladas en contenedores desembarcadas en exterior con carga]]+dataMercanciaContenedores[[#This Row],[Toneladas en contenedores desembarcadas en exterior vacíos]]</f>
        <v>616360</v>
      </c>
      <c r="T583" s="3">
        <f>+dataMercanciaContenedores[[#This Row],[Toneladas en contenedores embarcadas en exterior con carga]]+dataMercanciaContenedores[[#This Row],[Toneladas en contenedores desembarcadas en exterior con carga]]</f>
        <v>867643</v>
      </c>
      <c r="U583" s="3">
        <f>+dataMercanciaContenedores[[#This Row],[Toneladas en contenedores embarcadas en exterior vacíos]]+dataMercanciaContenedores[[#This Row],[Toneladas en contenedores desembarcadas en exterior vacíos]]</f>
        <v>114788</v>
      </c>
      <c r="V583" s="3">
        <f>+dataMercanciaContenedores[[#This Row],[TOTAL toneladas en contenedores en exterior con carga]]+dataMercanciaContenedores[[#This Row],[TOTAL toneladas en contenedores en exterior vacíos]]</f>
        <v>982431</v>
      </c>
      <c r="W583" s="3">
        <f>+dataMercanciaContenedores[[#This Row],[Toneladas en contenedores embarcadas en cabotaje con carga]]+dataMercanciaContenedores[[#This Row],[Toneladas en contenedores embarcadas en exterior con carga]]</f>
        <v>905558</v>
      </c>
      <c r="X583" s="3">
        <f>+dataMercanciaContenedores[[#This Row],[Toneladas en contenedores embarcadas en cabotaje vacíos]]+dataMercanciaContenedores[[#This Row],[Toneladas en contenedores embarcadas en exterior vacíos]]</f>
        <v>407549</v>
      </c>
      <c r="Y583" s="3">
        <f>+dataMercanciaContenedores[[#This Row],[TOTAL Toneladas en contenedores con carga embarcadas]]+dataMercanciaContenedores[[#This Row],[TOTAL Toneladas en contenedores vacíos embarcadas]]</f>
        <v>1313107</v>
      </c>
      <c r="Z583" s="3">
        <f>+dataMercanciaContenedores[[#This Row],[Toneladas en contenedores desembarcadas en cabotaje con carga]]+dataMercanciaContenedores[[#This Row],[Toneladas en contenedores desembarcadas en exterior con carga]]</f>
        <v>2581667</v>
      </c>
      <c r="AA583" s="3">
        <f>+dataMercanciaContenedores[[#This Row],[Toneladas en contenedores desembarcadas en cabotaje vacíos]]+dataMercanciaContenedores[[#This Row],[Toneladas en contenedores desembarcadas en exterior vacíos]]</f>
        <v>62906</v>
      </c>
      <c r="AB583" s="3">
        <f>+dataMercanciaContenedores[[#This Row],[TOTAL Toneladas en contenedores con carga desembarcadas]]+dataMercanciaContenedores[[#This Row],[TOTAL Toneladas en contenedores vacíos desembarcadas]]</f>
        <v>2644573</v>
      </c>
      <c r="AC583" s="3">
        <f>+dataMercanciaContenedores[[#This Row],[TOTAL toneladas embarcadas en contenedor]]+dataMercanciaContenedores[[#This Row],[TOTAL toneladas desembarcadas en contenedor]]</f>
        <v>3957680</v>
      </c>
    </row>
    <row r="584" spans="1:29" hidden="1" x14ac:dyDescent="0.2">
      <c r="A584" s="1">
        <v>2023</v>
      </c>
      <c r="B584" s="1" t="s">
        <v>32</v>
      </c>
      <c r="C584" s="1" t="s">
        <v>40</v>
      </c>
      <c r="D584" s="1" t="s">
        <v>41</v>
      </c>
      <c r="E584" s="2">
        <v>99630</v>
      </c>
      <c r="F584" s="2">
        <v>505</v>
      </c>
      <c r="G584" s="3">
        <f>+dataMercanciaContenedores[[#This Row],[Toneladas en contenedores embarcadas en cabotaje con carga]]+dataMercanciaContenedores[[#This Row],[Toneladas en contenedores embarcadas en cabotaje vacíos]]</f>
        <v>100135</v>
      </c>
      <c r="H584" s="2">
        <v>3938</v>
      </c>
      <c r="I584" s="2">
        <v>21307</v>
      </c>
      <c r="J584" s="3">
        <f>+dataMercanciaContenedores[[#This Row],[Toneladas en contenedores desembarcadas en cabotaje con carga]]+dataMercanciaContenedores[[#This Row],[Toneladas en contenedores desembarcadas en cabotaje vacíos]]</f>
        <v>25245</v>
      </c>
      <c r="K584" s="3">
        <f>+dataMercanciaContenedores[[#This Row],[Toneladas en contenedores embarcadas en cabotaje con carga]]+dataMercanciaContenedores[[#This Row],[Toneladas en contenedores desembarcadas en cabotaje con carga]]</f>
        <v>103568</v>
      </c>
      <c r="L584" s="3">
        <f>+dataMercanciaContenedores[[#This Row],[Toneladas en contenedores embarcadas en cabotaje vacíos]]+dataMercanciaContenedores[[#This Row],[Toneladas en contenedores desembarcadas en cabotaje vacíos]]</f>
        <v>21812</v>
      </c>
      <c r="M584" s="3">
        <f>+dataMercanciaContenedores[[#This Row],[TOTAL toneladas en contenedores en cabotaje con carga]]+dataMercanciaContenedores[[#This Row],[TOTAL toneladas en contenedores en cabotaje vacíos]]</f>
        <v>125380</v>
      </c>
      <c r="N584" s="2">
        <v>270946</v>
      </c>
      <c r="O584" s="2">
        <v>1497</v>
      </c>
      <c r="P584" s="3">
        <f>+dataMercanciaContenedores[[#This Row],[Toneladas en contenedores embarcadas en exterior con carga]]+dataMercanciaContenedores[[#This Row],[Toneladas en contenedores embarcadas en exterior vacíos]]</f>
        <v>272443</v>
      </c>
      <c r="Q584" s="2">
        <v>158918</v>
      </c>
      <c r="R584" s="2">
        <v>16408</v>
      </c>
      <c r="S584" s="3">
        <f>+dataMercanciaContenedores[[#This Row],[Toneladas en contenedores desembarcadas en exterior con carga]]+dataMercanciaContenedores[[#This Row],[Toneladas en contenedores desembarcadas en exterior vacíos]]</f>
        <v>175326</v>
      </c>
      <c r="T584" s="3">
        <f>+dataMercanciaContenedores[[#This Row],[Toneladas en contenedores embarcadas en exterior con carga]]+dataMercanciaContenedores[[#This Row],[Toneladas en contenedores desembarcadas en exterior con carga]]</f>
        <v>429864</v>
      </c>
      <c r="U584" s="3">
        <f>+dataMercanciaContenedores[[#This Row],[Toneladas en contenedores embarcadas en exterior vacíos]]+dataMercanciaContenedores[[#This Row],[Toneladas en contenedores desembarcadas en exterior vacíos]]</f>
        <v>17905</v>
      </c>
      <c r="V584" s="3">
        <f>+dataMercanciaContenedores[[#This Row],[TOTAL toneladas en contenedores en exterior con carga]]+dataMercanciaContenedores[[#This Row],[TOTAL toneladas en contenedores en exterior vacíos]]</f>
        <v>447769</v>
      </c>
      <c r="W584" s="3">
        <f>+dataMercanciaContenedores[[#This Row],[Toneladas en contenedores embarcadas en cabotaje con carga]]+dataMercanciaContenedores[[#This Row],[Toneladas en contenedores embarcadas en exterior con carga]]</f>
        <v>370576</v>
      </c>
      <c r="X584" s="3">
        <f>+dataMercanciaContenedores[[#This Row],[Toneladas en contenedores embarcadas en cabotaje vacíos]]+dataMercanciaContenedores[[#This Row],[Toneladas en contenedores embarcadas en exterior vacíos]]</f>
        <v>2002</v>
      </c>
      <c r="Y584" s="3">
        <f>+dataMercanciaContenedores[[#This Row],[TOTAL Toneladas en contenedores con carga embarcadas]]+dataMercanciaContenedores[[#This Row],[TOTAL Toneladas en contenedores vacíos embarcadas]]</f>
        <v>372578</v>
      </c>
      <c r="Z584" s="3">
        <f>+dataMercanciaContenedores[[#This Row],[Toneladas en contenedores desembarcadas en cabotaje con carga]]+dataMercanciaContenedores[[#This Row],[Toneladas en contenedores desembarcadas en exterior con carga]]</f>
        <v>162856</v>
      </c>
      <c r="AA584" s="3">
        <f>+dataMercanciaContenedores[[#This Row],[Toneladas en contenedores desembarcadas en cabotaje vacíos]]+dataMercanciaContenedores[[#This Row],[Toneladas en contenedores desembarcadas en exterior vacíos]]</f>
        <v>37715</v>
      </c>
      <c r="AB584" s="3">
        <f>+dataMercanciaContenedores[[#This Row],[TOTAL Toneladas en contenedores con carga desembarcadas]]+dataMercanciaContenedores[[#This Row],[TOTAL Toneladas en contenedores vacíos desembarcadas]]</f>
        <v>200571</v>
      </c>
      <c r="AC584" s="3">
        <f>+dataMercanciaContenedores[[#This Row],[TOTAL toneladas embarcadas en contenedor]]+dataMercanciaContenedores[[#This Row],[TOTAL toneladas desembarcadas en contenedor]]</f>
        <v>573149</v>
      </c>
    </row>
    <row r="585" spans="1:29" hidden="1" x14ac:dyDescent="0.2">
      <c r="A585" s="1">
        <v>2023</v>
      </c>
      <c r="B585" s="1" t="s">
        <v>33</v>
      </c>
      <c r="C585" s="1" t="s">
        <v>40</v>
      </c>
      <c r="D585" s="1" t="s">
        <v>41</v>
      </c>
      <c r="E585" s="2">
        <v>784586</v>
      </c>
      <c r="F585" s="2">
        <v>726</v>
      </c>
      <c r="G585" s="3">
        <f>+dataMercanciaContenedores[[#This Row],[Toneladas en contenedores embarcadas en cabotaje con carga]]+dataMercanciaContenedores[[#This Row],[Toneladas en contenedores embarcadas en cabotaje vacíos]]</f>
        <v>785312</v>
      </c>
      <c r="H585" s="2">
        <v>91302</v>
      </c>
      <c r="I585" s="2">
        <v>140634</v>
      </c>
      <c r="J585" s="3">
        <f>+dataMercanciaContenedores[[#This Row],[Toneladas en contenedores desembarcadas en cabotaje con carga]]+dataMercanciaContenedores[[#This Row],[Toneladas en contenedores desembarcadas en cabotaje vacíos]]</f>
        <v>231936</v>
      </c>
      <c r="K585" s="3">
        <f>+dataMercanciaContenedores[[#This Row],[Toneladas en contenedores embarcadas en cabotaje con carga]]+dataMercanciaContenedores[[#This Row],[Toneladas en contenedores desembarcadas en cabotaje con carga]]</f>
        <v>875888</v>
      </c>
      <c r="L585" s="3">
        <f>+dataMercanciaContenedores[[#This Row],[Toneladas en contenedores embarcadas en cabotaje vacíos]]+dataMercanciaContenedores[[#This Row],[Toneladas en contenedores desembarcadas en cabotaje vacíos]]</f>
        <v>141360</v>
      </c>
      <c r="M585" s="3">
        <f>+dataMercanciaContenedores[[#This Row],[TOTAL toneladas en contenedores en cabotaje con carga]]+dataMercanciaContenedores[[#This Row],[TOTAL toneladas en contenedores en cabotaje vacíos]]</f>
        <v>1017248</v>
      </c>
      <c r="N585" s="2">
        <v>3361</v>
      </c>
      <c r="O585" s="2">
        <v>0</v>
      </c>
      <c r="P585" s="3">
        <f>+dataMercanciaContenedores[[#This Row],[Toneladas en contenedores embarcadas en exterior con carga]]+dataMercanciaContenedores[[#This Row],[Toneladas en contenedores embarcadas en exterior vacíos]]</f>
        <v>3361</v>
      </c>
      <c r="Q585" s="2">
        <v>9046</v>
      </c>
      <c r="R585" s="2">
        <v>287</v>
      </c>
      <c r="S585" s="3">
        <f>+dataMercanciaContenedores[[#This Row],[Toneladas en contenedores desembarcadas en exterior con carga]]+dataMercanciaContenedores[[#This Row],[Toneladas en contenedores desembarcadas en exterior vacíos]]</f>
        <v>9333</v>
      </c>
      <c r="T585" s="3">
        <f>+dataMercanciaContenedores[[#This Row],[Toneladas en contenedores embarcadas en exterior con carga]]+dataMercanciaContenedores[[#This Row],[Toneladas en contenedores desembarcadas en exterior con carga]]</f>
        <v>12407</v>
      </c>
      <c r="U585" s="3">
        <f>+dataMercanciaContenedores[[#This Row],[Toneladas en contenedores embarcadas en exterior vacíos]]+dataMercanciaContenedores[[#This Row],[Toneladas en contenedores desembarcadas en exterior vacíos]]</f>
        <v>287</v>
      </c>
      <c r="V585" s="3">
        <f>+dataMercanciaContenedores[[#This Row],[TOTAL toneladas en contenedores en exterior con carga]]+dataMercanciaContenedores[[#This Row],[TOTAL toneladas en contenedores en exterior vacíos]]</f>
        <v>12694</v>
      </c>
      <c r="W585" s="3">
        <f>+dataMercanciaContenedores[[#This Row],[Toneladas en contenedores embarcadas en cabotaje con carga]]+dataMercanciaContenedores[[#This Row],[Toneladas en contenedores embarcadas en exterior con carga]]</f>
        <v>787947</v>
      </c>
      <c r="X585" s="3">
        <f>+dataMercanciaContenedores[[#This Row],[Toneladas en contenedores embarcadas en cabotaje vacíos]]+dataMercanciaContenedores[[#This Row],[Toneladas en contenedores embarcadas en exterior vacíos]]</f>
        <v>726</v>
      </c>
      <c r="Y585" s="3">
        <f>+dataMercanciaContenedores[[#This Row],[TOTAL Toneladas en contenedores con carga embarcadas]]+dataMercanciaContenedores[[#This Row],[TOTAL Toneladas en contenedores vacíos embarcadas]]</f>
        <v>788673</v>
      </c>
      <c r="Z585" s="3">
        <f>+dataMercanciaContenedores[[#This Row],[Toneladas en contenedores desembarcadas en cabotaje con carga]]+dataMercanciaContenedores[[#This Row],[Toneladas en contenedores desembarcadas en exterior con carga]]</f>
        <v>100348</v>
      </c>
      <c r="AA585" s="3">
        <f>+dataMercanciaContenedores[[#This Row],[Toneladas en contenedores desembarcadas en cabotaje vacíos]]+dataMercanciaContenedores[[#This Row],[Toneladas en contenedores desembarcadas en exterior vacíos]]</f>
        <v>140921</v>
      </c>
      <c r="AB585" s="3">
        <f>+dataMercanciaContenedores[[#This Row],[TOTAL Toneladas en contenedores con carga desembarcadas]]+dataMercanciaContenedores[[#This Row],[TOTAL Toneladas en contenedores vacíos desembarcadas]]</f>
        <v>241269</v>
      </c>
      <c r="AC585" s="3">
        <f>+dataMercanciaContenedores[[#This Row],[TOTAL toneladas embarcadas en contenedor]]+dataMercanciaContenedores[[#This Row],[TOTAL toneladas desembarcadas en contenedor]]</f>
        <v>1029942</v>
      </c>
    </row>
    <row r="586" spans="1:29" hidden="1" x14ac:dyDescent="0.2">
      <c r="A586" s="1">
        <v>2023</v>
      </c>
      <c r="B586" s="1" t="s">
        <v>34</v>
      </c>
      <c r="C586" s="1" t="s">
        <v>40</v>
      </c>
      <c r="D586" s="1" t="s">
        <v>41</v>
      </c>
      <c r="E586" s="2">
        <v>16631</v>
      </c>
      <c r="F586" s="2">
        <v>7598</v>
      </c>
      <c r="G586" s="3">
        <f>+dataMercanciaContenedores[[#This Row],[Toneladas en contenedores embarcadas en cabotaje con carga]]+dataMercanciaContenedores[[#This Row],[Toneladas en contenedores embarcadas en cabotaje vacíos]]</f>
        <v>24229</v>
      </c>
      <c r="H586" s="2">
        <v>9468</v>
      </c>
      <c r="I586" s="2">
        <v>3009</v>
      </c>
      <c r="J586" s="3">
        <f>+dataMercanciaContenedores[[#This Row],[Toneladas en contenedores desembarcadas en cabotaje con carga]]+dataMercanciaContenedores[[#This Row],[Toneladas en contenedores desembarcadas en cabotaje vacíos]]</f>
        <v>12477</v>
      </c>
      <c r="K586" s="3">
        <f>+dataMercanciaContenedores[[#This Row],[Toneladas en contenedores embarcadas en cabotaje con carga]]+dataMercanciaContenedores[[#This Row],[Toneladas en contenedores desembarcadas en cabotaje con carga]]</f>
        <v>26099</v>
      </c>
      <c r="L586" s="3">
        <f>+dataMercanciaContenedores[[#This Row],[Toneladas en contenedores embarcadas en cabotaje vacíos]]+dataMercanciaContenedores[[#This Row],[Toneladas en contenedores desembarcadas en cabotaje vacíos]]</f>
        <v>10607</v>
      </c>
      <c r="M586" s="3">
        <f>+dataMercanciaContenedores[[#This Row],[TOTAL toneladas en contenedores en cabotaje con carga]]+dataMercanciaContenedores[[#This Row],[TOTAL toneladas en contenedores en cabotaje vacíos]]</f>
        <v>36706</v>
      </c>
      <c r="N586" s="2">
        <v>99657</v>
      </c>
      <c r="O586" s="2">
        <v>11810</v>
      </c>
      <c r="P586" s="3">
        <f>+dataMercanciaContenedores[[#This Row],[Toneladas en contenedores embarcadas en exterior con carga]]+dataMercanciaContenedores[[#This Row],[Toneladas en contenedores embarcadas en exterior vacíos]]</f>
        <v>111467</v>
      </c>
      <c r="Q586" s="2">
        <v>119519</v>
      </c>
      <c r="R586" s="2">
        <v>8668</v>
      </c>
      <c r="S586" s="3">
        <f>+dataMercanciaContenedores[[#This Row],[Toneladas en contenedores desembarcadas en exterior con carga]]+dataMercanciaContenedores[[#This Row],[Toneladas en contenedores desembarcadas en exterior vacíos]]</f>
        <v>128187</v>
      </c>
      <c r="T586" s="3">
        <f>+dataMercanciaContenedores[[#This Row],[Toneladas en contenedores embarcadas en exterior con carga]]+dataMercanciaContenedores[[#This Row],[Toneladas en contenedores desembarcadas en exterior con carga]]</f>
        <v>219176</v>
      </c>
      <c r="U586" s="3">
        <f>+dataMercanciaContenedores[[#This Row],[Toneladas en contenedores embarcadas en exterior vacíos]]+dataMercanciaContenedores[[#This Row],[Toneladas en contenedores desembarcadas en exterior vacíos]]</f>
        <v>20478</v>
      </c>
      <c r="V586" s="3">
        <f>+dataMercanciaContenedores[[#This Row],[TOTAL toneladas en contenedores en exterior con carga]]+dataMercanciaContenedores[[#This Row],[TOTAL toneladas en contenedores en exterior vacíos]]</f>
        <v>239654</v>
      </c>
      <c r="W586" s="3">
        <f>+dataMercanciaContenedores[[#This Row],[Toneladas en contenedores embarcadas en cabotaje con carga]]+dataMercanciaContenedores[[#This Row],[Toneladas en contenedores embarcadas en exterior con carga]]</f>
        <v>116288</v>
      </c>
      <c r="X586" s="3">
        <f>+dataMercanciaContenedores[[#This Row],[Toneladas en contenedores embarcadas en cabotaje vacíos]]+dataMercanciaContenedores[[#This Row],[Toneladas en contenedores embarcadas en exterior vacíos]]</f>
        <v>19408</v>
      </c>
      <c r="Y586" s="3">
        <f>+dataMercanciaContenedores[[#This Row],[TOTAL Toneladas en contenedores con carga embarcadas]]+dataMercanciaContenedores[[#This Row],[TOTAL Toneladas en contenedores vacíos embarcadas]]</f>
        <v>135696</v>
      </c>
      <c r="Z586" s="3">
        <f>+dataMercanciaContenedores[[#This Row],[Toneladas en contenedores desembarcadas en cabotaje con carga]]+dataMercanciaContenedores[[#This Row],[Toneladas en contenedores desembarcadas en exterior con carga]]</f>
        <v>128987</v>
      </c>
      <c r="AA586" s="3">
        <f>+dataMercanciaContenedores[[#This Row],[Toneladas en contenedores desembarcadas en cabotaje vacíos]]+dataMercanciaContenedores[[#This Row],[Toneladas en contenedores desembarcadas en exterior vacíos]]</f>
        <v>11677</v>
      </c>
      <c r="AB586" s="3">
        <f>+dataMercanciaContenedores[[#This Row],[TOTAL Toneladas en contenedores con carga desembarcadas]]+dataMercanciaContenedores[[#This Row],[TOTAL Toneladas en contenedores vacíos desembarcadas]]</f>
        <v>140664</v>
      </c>
      <c r="AC586" s="3">
        <f>+dataMercanciaContenedores[[#This Row],[TOTAL toneladas embarcadas en contenedor]]+dataMercanciaContenedores[[#This Row],[TOTAL toneladas desembarcadas en contenedor]]</f>
        <v>276360</v>
      </c>
    </row>
    <row r="587" spans="1:29" hidden="1" x14ac:dyDescent="0.2">
      <c r="A587" s="1">
        <v>2023</v>
      </c>
      <c r="B587" s="1" t="s">
        <v>35</v>
      </c>
      <c r="C587" s="1" t="s">
        <v>40</v>
      </c>
      <c r="D587" s="1" t="s">
        <v>41</v>
      </c>
      <c r="E587" s="2">
        <v>2197428</v>
      </c>
      <c r="F587" s="2">
        <v>41363</v>
      </c>
      <c r="G587" s="3">
        <f>+dataMercanciaContenedores[[#This Row],[Toneladas en contenedores embarcadas en cabotaje con carga]]+dataMercanciaContenedores[[#This Row],[Toneladas en contenedores embarcadas en cabotaje vacíos]]</f>
        <v>2238791</v>
      </c>
      <c r="H587" s="2">
        <v>846010</v>
      </c>
      <c r="I587" s="2">
        <v>152353</v>
      </c>
      <c r="J587" s="3">
        <f>+dataMercanciaContenedores[[#This Row],[Toneladas en contenedores desembarcadas en cabotaje con carga]]+dataMercanciaContenedores[[#This Row],[Toneladas en contenedores desembarcadas en cabotaje vacíos]]</f>
        <v>998363</v>
      </c>
      <c r="K587" s="3">
        <f>+dataMercanciaContenedores[[#This Row],[Toneladas en contenedores embarcadas en cabotaje con carga]]+dataMercanciaContenedores[[#This Row],[Toneladas en contenedores desembarcadas en cabotaje con carga]]</f>
        <v>3043438</v>
      </c>
      <c r="L587" s="3">
        <f>+dataMercanciaContenedores[[#This Row],[Toneladas en contenedores embarcadas en cabotaje vacíos]]+dataMercanciaContenedores[[#This Row],[Toneladas en contenedores desembarcadas en cabotaje vacíos]]</f>
        <v>193716</v>
      </c>
      <c r="M587" s="3">
        <f>+dataMercanciaContenedores[[#This Row],[TOTAL toneladas en contenedores en cabotaje con carga]]+dataMercanciaContenedores[[#This Row],[TOTAL toneladas en contenedores en cabotaje vacíos]]</f>
        <v>3237154</v>
      </c>
      <c r="N587" s="2">
        <v>25619995</v>
      </c>
      <c r="O587" s="2">
        <v>1081081</v>
      </c>
      <c r="P587" s="3">
        <f>+dataMercanciaContenedores[[#This Row],[Toneladas en contenedores embarcadas en exterior con carga]]+dataMercanciaContenedores[[#This Row],[Toneladas en contenedores embarcadas en exterior vacíos]]</f>
        <v>26701076</v>
      </c>
      <c r="Q587" s="2">
        <v>22642035</v>
      </c>
      <c r="R587" s="2">
        <v>1093386</v>
      </c>
      <c r="S587" s="3">
        <f>+dataMercanciaContenedores[[#This Row],[Toneladas en contenedores desembarcadas en exterior con carga]]+dataMercanciaContenedores[[#This Row],[Toneladas en contenedores desembarcadas en exterior vacíos]]</f>
        <v>23735421</v>
      </c>
      <c r="T587" s="3">
        <f>+dataMercanciaContenedores[[#This Row],[Toneladas en contenedores embarcadas en exterior con carga]]+dataMercanciaContenedores[[#This Row],[Toneladas en contenedores desembarcadas en exterior con carga]]</f>
        <v>48262030</v>
      </c>
      <c r="U587" s="3">
        <f>+dataMercanciaContenedores[[#This Row],[Toneladas en contenedores embarcadas en exterior vacíos]]+dataMercanciaContenedores[[#This Row],[Toneladas en contenedores desembarcadas en exterior vacíos]]</f>
        <v>2174467</v>
      </c>
      <c r="V587" s="3">
        <f>+dataMercanciaContenedores[[#This Row],[TOTAL toneladas en contenedores en exterior con carga]]+dataMercanciaContenedores[[#This Row],[TOTAL toneladas en contenedores en exterior vacíos]]</f>
        <v>50436497</v>
      </c>
      <c r="W587" s="3">
        <f>+dataMercanciaContenedores[[#This Row],[Toneladas en contenedores embarcadas en cabotaje con carga]]+dataMercanciaContenedores[[#This Row],[Toneladas en contenedores embarcadas en exterior con carga]]</f>
        <v>27817423</v>
      </c>
      <c r="X587" s="3">
        <f>+dataMercanciaContenedores[[#This Row],[Toneladas en contenedores embarcadas en cabotaje vacíos]]+dataMercanciaContenedores[[#This Row],[Toneladas en contenedores embarcadas en exterior vacíos]]</f>
        <v>1122444</v>
      </c>
      <c r="Y587" s="3">
        <f>+dataMercanciaContenedores[[#This Row],[TOTAL Toneladas en contenedores con carga embarcadas]]+dataMercanciaContenedores[[#This Row],[TOTAL Toneladas en contenedores vacíos embarcadas]]</f>
        <v>28939867</v>
      </c>
      <c r="Z587" s="3">
        <f>+dataMercanciaContenedores[[#This Row],[Toneladas en contenedores desembarcadas en cabotaje con carga]]+dataMercanciaContenedores[[#This Row],[Toneladas en contenedores desembarcadas en exterior con carga]]</f>
        <v>23488045</v>
      </c>
      <c r="AA587" s="3">
        <f>+dataMercanciaContenedores[[#This Row],[Toneladas en contenedores desembarcadas en cabotaje vacíos]]+dataMercanciaContenedores[[#This Row],[Toneladas en contenedores desembarcadas en exterior vacíos]]</f>
        <v>1245739</v>
      </c>
      <c r="AB587" s="3">
        <f>+dataMercanciaContenedores[[#This Row],[TOTAL Toneladas en contenedores con carga desembarcadas]]+dataMercanciaContenedores[[#This Row],[TOTAL Toneladas en contenedores vacíos desembarcadas]]</f>
        <v>24733784</v>
      </c>
      <c r="AC587" s="3">
        <f>+dataMercanciaContenedores[[#This Row],[TOTAL toneladas embarcadas en contenedor]]+dataMercanciaContenedores[[#This Row],[TOTAL toneladas desembarcadas en contenedor]]</f>
        <v>53673651</v>
      </c>
    </row>
    <row r="588" spans="1:29" hidden="1" x14ac:dyDescent="0.2">
      <c r="A588" s="1">
        <v>2023</v>
      </c>
      <c r="B588" s="1" t="s">
        <v>36</v>
      </c>
      <c r="C588" s="1" t="s">
        <v>40</v>
      </c>
      <c r="D588" s="1" t="s">
        <v>41</v>
      </c>
      <c r="E588" s="2">
        <v>34178</v>
      </c>
      <c r="F588" s="2">
        <v>19288</v>
      </c>
      <c r="G588" s="3">
        <f>+dataMercanciaContenedores[[#This Row],[Toneladas en contenedores embarcadas en cabotaje con carga]]+dataMercanciaContenedores[[#This Row],[Toneladas en contenedores embarcadas en cabotaje vacíos]]</f>
        <v>53466</v>
      </c>
      <c r="H588" s="2">
        <v>6575</v>
      </c>
      <c r="I588" s="2">
        <v>7784</v>
      </c>
      <c r="J588" s="3">
        <f>+dataMercanciaContenedores[[#This Row],[Toneladas en contenedores desembarcadas en cabotaje con carga]]+dataMercanciaContenedores[[#This Row],[Toneladas en contenedores desembarcadas en cabotaje vacíos]]</f>
        <v>14359</v>
      </c>
      <c r="K588" s="3">
        <f>+dataMercanciaContenedores[[#This Row],[Toneladas en contenedores embarcadas en cabotaje con carga]]+dataMercanciaContenedores[[#This Row],[Toneladas en contenedores desembarcadas en cabotaje con carga]]</f>
        <v>40753</v>
      </c>
      <c r="L588" s="3">
        <f>+dataMercanciaContenedores[[#This Row],[Toneladas en contenedores embarcadas en cabotaje vacíos]]+dataMercanciaContenedores[[#This Row],[Toneladas en contenedores desembarcadas en cabotaje vacíos]]</f>
        <v>27072</v>
      </c>
      <c r="M588" s="3">
        <f>+dataMercanciaContenedores[[#This Row],[TOTAL toneladas en contenedores en cabotaje con carga]]+dataMercanciaContenedores[[#This Row],[TOTAL toneladas en contenedores en cabotaje vacíos]]</f>
        <v>67825</v>
      </c>
      <c r="N588" s="2">
        <v>1051280</v>
      </c>
      <c r="O588" s="2">
        <v>66076</v>
      </c>
      <c r="P588" s="3">
        <f>+dataMercanciaContenedores[[#This Row],[Toneladas en contenedores embarcadas en exterior con carga]]+dataMercanciaContenedores[[#This Row],[Toneladas en contenedores embarcadas en exterior vacíos]]</f>
        <v>1117356</v>
      </c>
      <c r="Q588" s="2">
        <v>1395879</v>
      </c>
      <c r="R588" s="2">
        <v>31880</v>
      </c>
      <c r="S588" s="3">
        <f>+dataMercanciaContenedores[[#This Row],[Toneladas en contenedores desembarcadas en exterior con carga]]+dataMercanciaContenedores[[#This Row],[Toneladas en contenedores desembarcadas en exterior vacíos]]</f>
        <v>1427759</v>
      </c>
      <c r="T588" s="3">
        <f>+dataMercanciaContenedores[[#This Row],[Toneladas en contenedores embarcadas en exterior con carga]]+dataMercanciaContenedores[[#This Row],[Toneladas en contenedores desembarcadas en exterior con carga]]</f>
        <v>2447159</v>
      </c>
      <c r="U588" s="3">
        <f>+dataMercanciaContenedores[[#This Row],[Toneladas en contenedores embarcadas en exterior vacíos]]+dataMercanciaContenedores[[#This Row],[Toneladas en contenedores desembarcadas en exterior vacíos]]</f>
        <v>97956</v>
      </c>
      <c r="V588" s="3">
        <f>+dataMercanciaContenedores[[#This Row],[TOTAL toneladas en contenedores en exterior con carga]]+dataMercanciaContenedores[[#This Row],[TOTAL toneladas en contenedores en exterior vacíos]]</f>
        <v>2545115</v>
      </c>
      <c r="W588" s="3">
        <f>+dataMercanciaContenedores[[#This Row],[Toneladas en contenedores embarcadas en cabotaje con carga]]+dataMercanciaContenedores[[#This Row],[Toneladas en contenedores embarcadas en exterior con carga]]</f>
        <v>1085458</v>
      </c>
      <c r="X588" s="3">
        <f>+dataMercanciaContenedores[[#This Row],[Toneladas en contenedores embarcadas en cabotaje vacíos]]+dataMercanciaContenedores[[#This Row],[Toneladas en contenedores embarcadas en exterior vacíos]]</f>
        <v>85364</v>
      </c>
      <c r="Y588" s="3">
        <f>+dataMercanciaContenedores[[#This Row],[TOTAL Toneladas en contenedores con carga embarcadas]]+dataMercanciaContenedores[[#This Row],[TOTAL Toneladas en contenedores vacíos embarcadas]]</f>
        <v>1170822</v>
      </c>
      <c r="Z588" s="3">
        <f>+dataMercanciaContenedores[[#This Row],[Toneladas en contenedores desembarcadas en cabotaje con carga]]+dataMercanciaContenedores[[#This Row],[Toneladas en contenedores desembarcadas en exterior con carga]]</f>
        <v>1402454</v>
      </c>
      <c r="AA588" s="3">
        <f>+dataMercanciaContenedores[[#This Row],[Toneladas en contenedores desembarcadas en cabotaje vacíos]]+dataMercanciaContenedores[[#This Row],[Toneladas en contenedores desembarcadas en exterior vacíos]]</f>
        <v>39664</v>
      </c>
      <c r="AB588" s="3">
        <f>+dataMercanciaContenedores[[#This Row],[TOTAL Toneladas en contenedores con carga desembarcadas]]+dataMercanciaContenedores[[#This Row],[TOTAL Toneladas en contenedores vacíos desembarcadas]]</f>
        <v>1442118</v>
      </c>
      <c r="AC588" s="3">
        <f>+dataMercanciaContenedores[[#This Row],[TOTAL toneladas embarcadas en contenedor]]+dataMercanciaContenedores[[#This Row],[TOTAL toneladas desembarcadas en contenedor]]</f>
        <v>2612940</v>
      </c>
    </row>
    <row r="589" spans="1:29" hidden="1" x14ac:dyDescent="0.2">
      <c r="A589" s="1">
        <v>2023</v>
      </c>
      <c r="B589" s="1" t="s">
        <v>37</v>
      </c>
      <c r="C589" s="1" t="s">
        <v>40</v>
      </c>
      <c r="D589" s="1" t="s">
        <v>41</v>
      </c>
      <c r="E589" s="2">
        <v>169275</v>
      </c>
      <c r="F589" s="2">
        <v>1055</v>
      </c>
      <c r="G589" s="3">
        <f>+dataMercanciaContenedores[[#This Row],[Toneladas en contenedores embarcadas en cabotaje con carga]]+dataMercanciaContenedores[[#This Row],[Toneladas en contenedores embarcadas en cabotaje vacíos]]</f>
        <v>170330</v>
      </c>
      <c r="H589" s="2">
        <v>22356</v>
      </c>
      <c r="I589" s="2">
        <v>21174</v>
      </c>
      <c r="J589" s="3">
        <f>+dataMercanciaContenedores[[#This Row],[Toneladas en contenedores desembarcadas en cabotaje con carga]]+dataMercanciaContenedores[[#This Row],[Toneladas en contenedores desembarcadas en cabotaje vacíos]]</f>
        <v>43530</v>
      </c>
      <c r="K589" s="3">
        <f>+dataMercanciaContenedores[[#This Row],[Toneladas en contenedores embarcadas en cabotaje con carga]]+dataMercanciaContenedores[[#This Row],[Toneladas en contenedores desembarcadas en cabotaje con carga]]</f>
        <v>191631</v>
      </c>
      <c r="L589" s="3">
        <f>+dataMercanciaContenedores[[#This Row],[Toneladas en contenedores embarcadas en cabotaje vacíos]]+dataMercanciaContenedores[[#This Row],[Toneladas en contenedores desembarcadas en cabotaje vacíos]]</f>
        <v>22229</v>
      </c>
      <c r="M589" s="3">
        <f>+dataMercanciaContenedores[[#This Row],[TOTAL toneladas en contenedores en cabotaje con carga]]+dataMercanciaContenedores[[#This Row],[TOTAL toneladas en contenedores en cabotaje vacíos]]</f>
        <v>213860</v>
      </c>
      <c r="N589" s="2">
        <v>14000</v>
      </c>
      <c r="O589" s="2">
        <v>418</v>
      </c>
      <c r="P589" s="3">
        <f>+dataMercanciaContenedores[[#This Row],[Toneladas en contenedores embarcadas en exterior con carga]]+dataMercanciaContenedores[[#This Row],[Toneladas en contenedores embarcadas en exterior vacíos]]</f>
        <v>14418</v>
      </c>
      <c r="Q589" s="2">
        <v>14858</v>
      </c>
      <c r="R589" s="2">
        <v>2188</v>
      </c>
      <c r="S589" s="3">
        <f>+dataMercanciaContenedores[[#This Row],[Toneladas en contenedores desembarcadas en exterior con carga]]+dataMercanciaContenedores[[#This Row],[Toneladas en contenedores desembarcadas en exterior vacíos]]</f>
        <v>17046</v>
      </c>
      <c r="T589" s="3">
        <f>+dataMercanciaContenedores[[#This Row],[Toneladas en contenedores embarcadas en exterior con carga]]+dataMercanciaContenedores[[#This Row],[Toneladas en contenedores desembarcadas en exterior con carga]]</f>
        <v>28858</v>
      </c>
      <c r="U589" s="3">
        <f>+dataMercanciaContenedores[[#This Row],[Toneladas en contenedores embarcadas en exterior vacíos]]+dataMercanciaContenedores[[#This Row],[Toneladas en contenedores desembarcadas en exterior vacíos]]</f>
        <v>2606</v>
      </c>
      <c r="V589" s="3">
        <f>+dataMercanciaContenedores[[#This Row],[TOTAL toneladas en contenedores en exterior con carga]]+dataMercanciaContenedores[[#This Row],[TOTAL toneladas en contenedores en exterior vacíos]]</f>
        <v>31464</v>
      </c>
      <c r="W589" s="3">
        <f>+dataMercanciaContenedores[[#This Row],[Toneladas en contenedores embarcadas en cabotaje con carga]]+dataMercanciaContenedores[[#This Row],[Toneladas en contenedores embarcadas en exterior con carga]]</f>
        <v>183275</v>
      </c>
      <c r="X589" s="3">
        <f>+dataMercanciaContenedores[[#This Row],[Toneladas en contenedores embarcadas en cabotaje vacíos]]+dataMercanciaContenedores[[#This Row],[Toneladas en contenedores embarcadas en exterior vacíos]]</f>
        <v>1473</v>
      </c>
      <c r="Y589" s="3">
        <f>+dataMercanciaContenedores[[#This Row],[TOTAL Toneladas en contenedores con carga embarcadas]]+dataMercanciaContenedores[[#This Row],[TOTAL Toneladas en contenedores vacíos embarcadas]]</f>
        <v>184748</v>
      </c>
      <c r="Z589" s="3">
        <f>+dataMercanciaContenedores[[#This Row],[Toneladas en contenedores desembarcadas en cabotaje con carga]]+dataMercanciaContenedores[[#This Row],[Toneladas en contenedores desembarcadas en exterior con carga]]</f>
        <v>37214</v>
      </c>
      <c r="AA589" s="3">
        <f>+dataMercanciaContenedores[[#This Row],[Toneladas en contenedores desembarcadas en cabotaje vacíos]]+dataMercanciaContenedores[[#This Row],[Toneladas en contenedores desembarcadas en exterior vacíos]]</f>
        <v>23362</v>
      </c>
      <c r="AB589" s="3">
        <f>+dataMercanciaContenedores[[#This Row],[TOTAL Toneladas en contenedores con carga desembarcadas]]+dataMercanciaContenedores[[#This Row],[TOTAL Toneladas en contenedores vacíos desembarcadas]]</f>
        <v>60576</v>
      </c>
      <c r="AC589" s="3">
        <f>+dataMercanciaContenedores[[#This Row],[TOTAL toneladas embarcadas en contenedor]]+dataMercanciaContenedores[[#This Row],[TOTAL toneladas desembarcadas en contenedor]]</f>
        <v>245324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Souto Pascual</dc:creator>
  <cp:lastModifiedBy>Mohamed PTS</cp:lastModifiedBy>
  <cp:lastPrinted>2016-02-26T11:08:48Z</cp:lastPrinted>
  <dcterms:created xsi:type="dcterms:W3CDTF">2016-02-26T11:13:43Z</dcterms:created>
  <dcterms:modified xsi:type="dcterms:W3CDTF">2025-01-20T08:27:59Z</dcterms:modified>
</cp:coreProperties>
</file>